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ma\Documents\Dokumentai\2020_--dok\Sarunas\"/>
    </mc:Choice>
  </mc:AlternateContent>
  <xr:revisionPtr revIDLastSave="0" documentId="8_{5F387D1E-4E58-475A-AF00-1E547E868BE5}" xr6:coauthVersionLast="45" xr6:coauthVersionMax="45" xr10:uidLastSave="{00000000-0000-0000-0000-000000000000}"/>
  <bookViews>
    <workbookView xWindow="-120" yWindow="-120" windowWidth="29040" windowHeight="15840" tabRatio="810" activeTab="7" xr2:uid="{00000000-000D-0000-FFFF-FFFF00000000}"/>
  </bookViews>
  <sheets>
    <sheet name="Santrauka" sheetId="51" r:id="rId1"/>
    <sheet name="pagalbinis" sheetId="52" state="hidden" r:id="rId2"/>
    <sheet name="Grafikai" sheetId="53" r:id="rId3"/>
    <sheet name="NOx" sheetId="24" r:id="rId4"/>
    <sheet name="NMLOJ" sheetId="37" r:id="rId5"/>
    <sheet name="SOx" sheetId="39" r:id="rId6"/>
    <sheet name="PM25" sheetId="42" r:id="rId7"/>
    <sheet name="NH3-pakeistas" sheetId="54" r:id="rId8"/>
  </sheets>
  <calcPr calcId="191029"/>
</workbook>
</file>

<file path=xl/calcChain.xml><?xml version="1.0" encoding="utf-8"?>
<calcChain xmlns="http://schemas.openxmlformats.org/spreadsheetml/2006/main">
  <c r="C161" i="54" l="1"/>
  <c r="D161" i="54"/>
  <c r="E161" i="54"/>
  <c r="F161" i="54"/>
  <c r="G161" i="54"/>
  <c r="H161" i="54"/>
  <c r="I161" i="54"/>
  <c r="J161" i="54"/>
  <c r="K161" i="54"/>
  <c r="L161" i="54"/>
  <c r="M161" i="54"/>
  <c r="N161" i="54"/>
  <c r="O161" i="54"/>
  <c r="B161" i="54"/>
  <c r="C137" i="54" l="1"/>
  <c r="D137" i="54"/>
  <c r="E137" i="54"/>
  <c r="F137" i="54"/>
  <c r="G137" i="54"/>
  <c r="H137" i="54"/>
  <c r="I137" i="54"/>
  <c r="J137" i="54"/>
  <c r="K137" i="54"/>
  <c r="L137" i="54"/>
  <c r="M137" i="54"/>
  <c r="N137" i="54"/>
  <c r="O137" i="54"/>
  <c r="B137" i="54"/>
  <c r="D144" i="54"/>
  <c r="E144" i="54"/>
  <c r="F144" i="54"/>
  <c r="G144" i="54"/>
  <c r="H144" i="54"/>
  <c r="I144" i="54"/>
  <c r="J144" i="54"/>
  <c r="K144" i="54"/>
  <c r="L144" i="54"/>
  <c r="M144" i="54"/>
  <c r="N144" i="54"/>
  <c r="O144" i="54"/>
  <c r="C144" i="54"/>
  <c r="O76" i="54"/>
  <c r="C76" i="54"/>
  <c r="O91" i="54"/>
  <c r="N91" i="54"/>
  <c r="M91" i="54"/>
  <c r="L91" i="54"/>
  <c r="K91" i="54"/>
  <c r="J91" i="54"/>
  <c r="I91" i="54"/>
  <c r="H91" i="54"/>
  <c r="G91" i="54"/>
  <c r="F91" i="54"/>
  <c r="E91" i="54"/>
  <c r="D91" i="54"/>
  <c r="C91" i="54"/>
  <c r="B91" i="54"/>
  <c r="N76" i="54"/>
  <c r="M76" i="54"/>
  <c r="L76" i="54"/>
  <c r="K76" i="54"/>
  <c r="J76" i="54"/>
  <c r="I76" i="54"/>
  <c r="H76" i="54"/>
  <c r="G76" i="54"/>
  <c r="F76" i="54"/>
  <c r="E76" i="54"/>
  <c r="D76" i="54"/>
  <c r="O75" i="54"/>
  <c r="N75" i="54"/>
  <c r="M75" i="54"/>
  <c r="L75" i="54"/>
  <c r="K75" i="54"/>
  <c r="J75" i="54"/>
  <c r="I75" i="54"/>
  <c r="H75" i="54"/>
  <c r="G75" i="54"/>
  <c r="F75" i="54"/>
  <c r="E75" i="54"/>
  <c r="D75" i="54"/>
  <c r="C75" i="54"/>
  <c r="O74" i="54"/>
  <c r="N74" i="54"/>
  <c r="M74" i="54"/>
  <c r="L74" i="54"/>
  <c r="K74" i="54"/>
  <c r="J74" i="54"/>
  <c r="I74" i="54"/>
  <c r="H74" i="54"/>
  <c r="G74" i="54"/>
  <c r="F74" i="54"/>
  <c r="E74" i="54"/>
  <c r="D74" i="54"/>
  <c r="C74" i="54"/>
  <c r="B74" i="54"/>
  <c r="O63" i="54"/>
  <c r="O83" i="54" s="1"/>
  <c r="N63" i="54"/>
  <c r="N83" i="54" s="1"/>
  <c r="M63" i="54"/>
  <c r="M84" i="54" s="1"/>
  <c r="L63" i="54"/>
  <c r="L84" i="54" s="1"/>
  <c r="K63" i="54"/>
  <c r="K83" i="54" s="1"/>
  <c r="J63" i="54"/>
  <c r="J83" i="54" s="1"/>
  <c r="I63" i="54"/>
  <c r="I84" i="54" s="1"/>
  <c r="H63" i="54"/>
  <c r="H84" i="54" s="1"/>
  <c r="G63" i="54"/>
  <c r="G83" i="54" s="1"/>
  <c r="F63" i="54"/>
  <c r="F83" i="54" s="1"/>
  <c r="E63" i="54"/>
  <c r="E84" i="54" s="1"/>
  <c r="D63" i="54"/>
  <c r="D84" i="54" s="1"/>
  <c r="C63" i="54"/>
  <c r="C83" i="54" s="1"/>
  <c r="B63" i="54"/>
  <c r="B83" i="54" s="1"/>
  <c r="O60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O59" i="54"/>
  <c r="N59" i="54"/>
  <c r="M59" i="54"/>
  <c r="L59" i="54"/>
  <c r="K59" i="54"/>
  <c r="J59" i="54"/>
  <c r="I59" i="54"/>
  <c r="H59" i="54"/>
  <c r="G59" i="54"/>
  <c r="F59" i="54"/>
  <c r="E59" i="54"/>
  <c r="D59" i="54"/>
  <c r="C59" i="54"/>
  <c r="O55" i="54"/>
  <c r="N55" i="54"/>
  <c r="M55" i="54"/>
  <c r="L55" i="54"/>
  <c r="K55" i="54"/>
  <c r="J55" i="54"/>
  <c r="I55" i="54"/>
  <c r="H55" i="54"/>
  <c r="G55" i="54"/>
  <c r="F55" i="54"/>
  <c r="E55" i="54"/>
  <c r="D55" i="54"/>
  <c r="C55" i="54"/>
  <c r="O54" i="54"/>
  <c r="N54" i="54"/>
  <c r="M54" i="54"/>
  <c r="L54" i="54"/>
  <c r="K54" i="54"/>
  <c r="J54" i="54"/>
  <c r="I54" i="54"/>
  <c r="H54" i="54"/>
  <c r="G54" i="54"/>
  <c r="F54" i="54"/>
  <c r="E54" i="54"/>
  <c r="D54" i="54"/>
  <c r="C54" i="54"/>
  <c r="O50" i="54"/>
  <c r="N50" i="54"/>
  <c r="M50" i="54"/>
  <c r="L50" i="54"/>
  <c r="K50" i="54"/>
  <c r="J50" i="54"/>
  <c r="I50" i="54"/>
  <c r="H50" i="54"/>
  <c r="G50" i="54"/>
  <c r="F50" i="54"/>
  <c r="E50" i="54"/>
  <c r="D50" i="54"/>
  <c r="C50" i="54"/>
  <c r="O49" i="54"/>
  <c r="N49" i="54"/>
  <c r="M49" i="54"/>
  <c r="L49" i="54"/>
  <c r="K49" i="54"/>
  <c r="J49" i="54"/>
  <c r="I49" i="54"/>
  <c r="H49" i="54"/>
  <c r="G49" i="54"/>
  <c r="F49" i="54"/>
  <c r="E49" i="54"/>
  <c r="D49" i="54"/>
  <c r="C49" i="54"/>
  <c r="O44" i="54"/>
  <c r="N44" i="54"/>
  <c r="M44" i="54"/>
  <c r="L44" i="54"/>
  <c r="K44" i="54"/>
  <c r="J44" i="54"/>
  <c r="I44" i="54"/>
  <c r="H44" i="54"/>
  <c r="G44" i="54"/>
  <c r="F44" i="54"/>
  <c r="E44" i="54"/>
  <c r="D44" i="54"/>
  <c r="C44" i="54"/>
  <c r="O43" i="54"/>
  <c r="N43" i="54"/>
  <c r="M43" i="54"/>
  <c r="L43" i="54"/>
  <c r="K43" i="54"/>
  <c r="J43" i="54"/>
  <c r="I43" i="54"/>
  <c r="H43" i="54"/>
  <c r="G43" i="54"/>
  <c r="F43" i="54"/>
  <c r="E43" i="54"/>
  <c r="D43" i="54"/>
  <c r="C43" i="54"/>
  <c r="O35" i="54"/>
  <c r="N35" i="54"/>
  <c r="M35" i="54"/>
  <c r="L35" i="54"/>
  <c r="K35" i="54"/>
  <c r="J35" i="54"/>
  <c r="I35" i="54"/>
  <c r="H35" i="54"/>
  <c r="G35" i="54"/>
  <c r="F35" i="54"/>
  <c r="E35" i="54"/>
  <c r="D35" i="54"/>
  <c r="C35" i="54"/>
  <c r="O34" i="54"/>
  <c r="N34" i="54"/>
  <c r="M34" i="54"/>
  <c r="L34" i="54"/>
  <c r="K34" i="54"/>
  <c r="J34" i="54"/>
  <c r="I34" i="54"/>
  <c r="H34" i="54"/>
  <c r="G34" i="54"/>
  <c r="F34" i="54"/>
  <c r="E34" i="54"/>
  <c r="D34" i="54"/>
  <c r="C34" i="54"/>
  <c r="O29" i="54"/>
  <c r="N29" i="54"/>
  <c r="M29" i="54"/>
  <c r="L29" i="54"/>
  <c r="K29" i="54"/>
  <c r="J29" i="54"/>
  <c r="I29" i="54"/>
  <c r="H29" i="54"/>
  <c r="G29" i="54"/>
  <c r="F29" i="54"/>
  <c r="E29" i="54"/>
  <c r="D29" i="54"/>
  <c r="C29" i="54"/>
  <c r="O28" i="54"/>
  <c r="N28" i="54"/>
  <c r="M28" i="54"/>
  <c r="L28" i="54"/>
  <c r="K28" i="54"/>
  <c r="J28" i="54"/>
  <c r="I28" i="54"/>
  <c r="H28" i="54"/>
  <c r="G28" i="54"/>
  <c r="F28" i="54"/>
  <c r="E28" i="54"/>
  <c r="D28" i="54"/>
  <c r="C28" i="54"/>
  <c r="O22" i="54"/>
  <c r="N22" i="54"/>
  <c r="M22" i="54"/>
  <c r="L22" i="54"/>
  <c r="K22" i="54"/>
  <c r="J22" i="54"/>
  <c r="I22" i="54"/>
  <c r="H22" i="54"/>
  <c r="G22" i="54"/>
  <c r="F22" i="54"/>
  <c r="E22" i="54"/>
  <c r="D22" i="54"/>
  <c r="C22" i="54"/>
  <c r="O21" i="54"/>
  <c r="N21" i="54"/>
  <c r="M21" i="54"/>
  <c r="L21" i="54"/>
  <c r="K21" i="54"/>
  <c r="J21" i="54"/>
  <c r="I21" i="54"/>
  <c r="H21" i="54"/>
  <c r="G21" i="54"/>
  <c r="F21" i="54"/>
  <c r="E21" i="54"/>
  <c r="D21" i="54"/>
  <c r="C21" i="54"/>
  <c r="O15" i="54"/>
  <c r="O66" i="54" s="1"/>
  <c r="N15" i="54"/>
  <c r="N7" i="54" s="1"/>
  <c r="N77" i="54" s="1"/>
  <c r="M15" i="54"/>
  <c r="L15" i="54"/>
  <c r="K15" i="54"/>
  <c r="K66" i="54" s="1"/>
  <c r="J15" i="54"/>
  <c r="I15" i="54"/>
  <c r="H15" i="54"/>
  <c r="G15" i="54"/>
  <c r="G66" i="54" s="1"/>
  <c r="F15" i="54"/>
  <c r="E15" i="54"/>
  <c r="E66" i="54" s="1"/>
  <c r="D15" i="54"/>
  <c r="C15" i="54"/>
  <c r="C66" i="54" s="1"/>
  <c r="B15" i="54"/>
  <c r="B7" i="54" s="1"/>
  <c r="E92" i="54" l="1"/>
  <c r="J8" i="54"/>
  <c r="M7" i="54"/>
  <c r="M77" i="54" s="1"/>
  <c r="C142" i="54"/>
  <c r="J7" i="54"/>
  <c r="F16" i="54"/>
  <c r="L17" i="54"/>
  <c r="E7" i="54"/>
  <c r="E77" i="54" s="1"/>
  <c r="K86" i="54"/>
  <c r="B8" i="54"/>
  <c r="E83" i="54"/>
  <c r="N8" i="54"/>
  <c r="I17" i="54"/>
  <c r="M83" i="54"/>
  <c r="M92" i="54"/>
  <c r="H17" i="54"/>
  <c r="O86" i="54"/>
  <c r="I7" i="54"/>
  <c r="I77" i="54" s="1"/>
  <c r="F7" i="54"/>
  <c r="F77" i="54" s="1"/>
  <c r="D17" i="54"/>
  <c r="J17" i="54"/>
  <c r="G86" i="54"/>
  <c r="N16" i="54"/>
  <c r="C86" i="54"/>
  <c r="N17" i="54"/>
  <c r="I92" i="54"/>
  <c r="C10" i="54"/>
  <c r="G9" i="54"/>
  <c r="K9" i="54"/>
  <c r="O9" i="54"/>
  <c r="F10" i="54"/>
  <c r="N10" i="54"/>
  <c r="E17" i="54"/>
  <c r="H83" i="54"/>
  <c r="H10" i="54" s="1"/>
  <c r="M93" i="54"/>
  <c r="F92" i="54"/>
  <c r="J94" i="54"/>
  <c r="N92" i="54"/>
  <c r="I83" i="54"/>
  <c r="J9" i="54" s="1"/>
  <c r="F17" i="54"/>
  <c r="J10" i="54"/>
  <c r="J87" i="54"/>
  <c r="D83" i="54"/>
  <c r="D10" i="54" s="1"/>
  <c r="L83" i="54"/>
  <c r="L9" i="54" s="1"/>
  <c r="E69" i="54"/>
  <c r="K16" i="54"/>
  <c r="J61" i="54"/>
  <c r="J56" i="54"/>
  <c r="J51" i="54"/>
  <c r="J45" i="54"/>
  <c r="J36" i="54"/>
  <c r="J30" i="54"/>
  <c r="J23" i="54"/>
  <c r="C16" i="54"/>
  <c r="G16" i="54"/>
  <c r="L16" i="54"/>
  <c r="O17" i="54"/>
  <c r="C7" i="54"/>
  <c r="C88" i="54" s="1"/>
  <c r="G7" i="54"/>
  <c r="K7" i="54"/>
  <c r="K94" i="54" s="1"/>
  <c r="O7" i="54"/>
  <c r="O94" i="54" s="1"/>
  <c r="D9" i="54"/>
  <c r="I16" i="54"/>
  <c r="M16" i="54"/>
  <c r="D16" i="54"/>
  <c r="H16" i="54"/>
  <c r="K17" i="54"/>
  <c r="M23" i="54"/>
  <c r="M30" i="54"/>
  <c r="D66" i="54"/>
  <c r="E67" i="54" s="1"/>
  <c r="L66" i="54"/>
  <c r="B84" i="54"/>
  <c r="B85" i="54" s="1"/>
  <c r="J84" i="54"/>
  <c r="J85" i="54" s="1"/>
  <c r="D92" i="54"/>
  <c r="H92" i="54"/>
  <c r="L92" i="54"/>
  <c r="H93" i="54"/>
  <c r="B94" i="54"/>
  <c r="C17" i="54"/>
  <c r="E18" i="54"/>
  <c r="B61" i="54"/>
  <c r="B56" i="54"/>
  <c r="B51" i="54"/>
  <c r="B45" i="54"/>
  <c r="B36" i="54"/>
  <c r="B30" i="54"/>
  <c r="B23" i="54"/>
  <c r="N61" i="54"/>
  <c r="N56" i="54"/>
  <c r="N51" i="54"/>
  <c r="N45" i="54"/>
  <c r="N36" i="54"/>
  <c r="N30" i="54"/>
  <c r="N23" i="54"/>
  <c r="D7" i="54"/>
  <c r="H7" i="54"/>
  <c r="H18" i="54" s="1"/>
  <c r="L7" i="54"/>
  <c r="L18" i="54" s="1"/>
  <c r="L10" i="54"/>
  <c r="B66" i="54"/>
  <c r="B69" i="54" s="1"/>
  <c r="B18" i="54"/>
  <c r="F66" i="54"/>
  <c r="G67" i="54" s="1"/>
  <c r="J66" i="54"/>
  <c r="K67" i="54" s="1"/>
  <c r="J18" i="54"/>
  <c r="N66" i="54"/>
  <c r="O67" i="54" s="1"/>
  <c r="N18" i="54"/>
  <c r="E16" i="54"/>
  <c r="J16" i="54"/>
  <c r="O16" i="54"/>
  <c r="G17" i="54"/>
  <c r="M17" i="54"/>
  <c r="E51" i="54"/>
  <c r="M51" i="54"/>
  <c r="E61" i="54"/>
  <c r="M66" i="54"/>
  <c r="K68" i="54"/>
  <c r="C84" i="54"/>
  <c r="C85" i="54" s="1"/>
  <c r="K84" i="54"/>
  <c r="K85" i="54" s="1"/>
  <c r="E85" i="54"/>
  <c r="M85" i="54"/>
  <c r="C87" i="54"/>
  <c r="K87" i="54"/>
  <c r="M94" i="54"/>
  <c r="I93" i="54"/>
  <c r="E23" i="54"/>
  <c r="E30" i="54"/>
  <c r="B88" i="54"/>
  <c r="J88" i="54"/>
  <c r="N86" i="54"/>
  <c r="N88" i="54"/>
  <c r="H66" i="54"/>
  <c r="B77" i="54"/>
  <c r="J77" i="54"/>
  <c r="F84" i="54"/>
  <c r="F85" i="54" s="1"/>
  <c r="N84" i="54"/>
  <c r="N85" i="54" s="1"/>
  <c r="F87" i="54"/>
  <c r="N87" i="54"/>
  <c r="F93" i="54"/>
  <c r="J93" i="54"/>
  <c r="N93" i="54"/>
  <c r="D93" i="54"/>
  <c r="L93" i="54"/>
  <c r="F94" i="54"/>
  <c r="N94" i="54"/>
  <c r="F36" i="54"/>
  <c r="I66" i="54"/>
  <c r="G68" i="54"/>
  <c r="O68" i="54"/>
  <c r="M87" i="54"/>
  <c r="G84" i="54"/>
  <c r="G85" i="54" s="1"/>
  <c r="O84" i="54"/>
  <c r="O85" i="54" s="1"/>
  <c r="G87" i="54"/>
  <c r="O87" i="54"/>
  <c r="C93" i="54"/>
  <c r="C92" i="54"/>
  <c r="G93" i="54"/>
  <c r="G92" i="54"/>
  <c r="K93" i="54"/>
  <c r="K92" i="54"/>
  <c r="O93" i="54"/>
  <c r="O92" i="54"/>
  <c r="J92" i="54"/>
  <c r="E93" i="54"/>
  <c r="H87" i="54" l="1"/>
  <c r="F45" i="54"/>
  <c r="D87" i="54"/>
  <c r="I94" i="54"/>
  <c r="D86" i="54"/>
  <c r="M61" i="54"/>
  <c r="M18" i="54"/>
  <c r="L85" i="54"/>
  <c r="O88" i="54"/>
  <c r="E45" i="54"/>
  <c r="M56" i="54"/>
  <c r="D85" i="54"/>
  <c r="M45" i="54"/>
  <c r="K88" i="54"/>
  <c r="E36" i="54"/>
  <c r="E94" i="54"/>
  <c r="E56" i="54"/>
  <c r="D88" i="54"/>
  <c r="M36" i="54"/>
  <c r="E8" i="54"/>
  <c r="C69" i="54"/>
  <c r="C18" i="54"/>
  <c r="H94" i="54"/>
  <c r="E86" i="54"/>
  <c r="C67" i="54"/>
  <c r="J86" i="54"/>
  <c r="C68" i="54"/>
  <c r="M86" i="54"/>
  <c r="L86" i="54"/>
  <c r="E87" i="54"/>
  <c r="F86" i="54"/>
  <c r="E88" i="54"/>
  <c r="F51" i="54"/>
  <c r="O18" i="54"/>
  <c r="F18" i="54"/>
  <c r="I56" i="54"/>
  <c r="F56" i="54"/>
  <c r="I18" i="54"/>
  <c r="K8" i="54"/>
  <c r="O10" i="54"/>
  <c r="F23" i="54"/>
  <c r="F61" i="54"/>
  <c r="F88" i="54"/>
  <c r="I87" i="54"/>
  <c r="D18" i="54"/>
  <c r="K10" i="54"/>
  <c r="E10" i="54"/>
  <c r="F30" i="54"/>
  <c r="K69" i="54"/>
  <c r="L87" i="54"/>
  <c r="H86" i="54"/>
  <c r="I51" i="54"/>
  <c r="C9" i="54"/>
  <c r="I45" i="54"/>
  <c r="K18" i="54"/>
  <c r="I36" i="54"/>
  <c r="H8" i="54"/>
  <c r="F9" i="54"/>
  <c r="I23" i="54"/>
  <c r="M88" i="54"/>
  <c r="I30" i="54"/>
  <c r="L94" i="54"/>
  <c r="I88" i="54"/>
  <c r="I61" i="54"/>
  <c r="E9" i="54"/>
  <c r="G10" i="54"/>
  <c r="F8" i="54"/>
  <c r="I86" i="54"/>
  <c r="O8" i="54"/>
  <c r="I8" i="54"/>
  <c r="I10" i="54"/>
  <c r="H85" i="54"/>
  <c r="I9" i="54"/>
  <c r="H9" i="54"/>
  <c r="G8" i="54"/>
  <c r="I85" i="54"/>
  <c r="D94" i="54"/>
  <c r="G88" i="54"/>
  <c r="J67" i="54"/>
  <c r="J69" i="54"/>
  <c r="J68" i="54"/>
  <c r="C61" i="54"/>
  <c r="C56" i="54"/>
  <c r="C51" i="54"/>
  <c r="C77" i="54"/>
  <c r="C45" i="54"/>
  <c r="C36" i="54"/>
  <c r="C30" i="54"/>
  <c r="C23" i="54"/>
  <c r="D8" i="54"/>
  <c r="G61" i="54"/>
  <c r="G56" i="54"/>
  <c r="G51" i="54"/>
  <c r="G23" i="54"/>
  <c r="G77" i="54"/>
  <c r="G45" i="54"/>
  <c r="G36" i="54"/>
  <c r="G30" i="54"/>
  <c r="L77" i="54"/>
  <c r="L45" i="54"/>
  <c r="L61" i="54"/>
  <c r="L56" i="54"/>
  <c r="L51" i="54"/>
  <c r="L36" i="54"/>
  <c r="L30" i="54"/>
  <c r="L23" i="54"/>
  <c r="G18" i="54"/>
  <c r="L68" i="54"/>
  <c r="L67" i="54"/>
  <c r="L69" i="54"/>
  <c r="O61" i="54"/>
  <c r="O56" i="54"/>
  <c r="O51" i="54"/>
  <c r="O77" i="54"/>
  <c r="O45" i="54"/>
  <c r="O36" i="54"/>
  <c r="O30" i="54"/>
  <c r="O23" i="54"/>
  <c r="O69" i="54"/>
  <c r="L8" i="54"/>
  <c r="D77" i="54"/>
  <c r="D45" i="54"/>
  <c r="D36" i="54"/>
  <c r="D30" i="54"/>
  <c r="D23" i="54"/>
  <c r="D61" i="54"/>
  <c r="D56" i="54"/>
  <c r="D51" i="54"/>
  <c r="G94" i="54"/>
  <c r="I68" i="54"/>
  <c r="I67" i="54"/>
  <c r="I69" i="54"/>
  <c r="H68" i="54"/>
  <c r="H69" i="54"/>
  <c r="H67" i="54"/>
  <c r="G69" i="54"/>
  <c r="M68" i="54"/>
  <c r="M67" i="54"/>
  <c r="M69" i="54"/>
  <c r="N67" i="54"/>
  <c r="N69" i="54"/>
  <c r="N68" i="54"/>
  <c r="F67" i="54"/>
  <c r="F69" i="54"/>
  <c r="F68" i="54"/>
  <c r="H77" i="54"/>
  <c r="H88" i="54"/>
  <c r="H61" i="54"/>
  <c r="H56" i="54"/>
  <c r="H51" i="54"/>
  <c r="H45" i="54"/>
  <c r="H36" i="54"/>
  <c r="H30" i="54"/>
  <c r="H23" i="54"/>
  <c r="D68" i="54"/>
  <c r="D67" i="54"/>
  <c r="D69" i="54"/>
  <c r="K61" i="54"/>
  <c r="K56" i="54"/>
  <c r="K51" i="54"/>
  <c r="K77" i="54"/>
  <c r="K45" i="54"/>
  <c r="K36" i="54"/>
  <c r="K30" i="54"/>
  <c r="K23" i="54"/>
  <c r="C8" i="54"/>
  <c r="L88" i="54"/>
  <c r="E68" i="54"/>
  <c r="C94" i="54"/>
  <c r="M8" i="54" l="1"/>
  <c r="M9" i="54"/>
  <c r="M10" i="54"/>
  <c r="N9" i="54"/>
  <c r="H142" i="54"/>
  <c r="N142" i="54"/>
  <c r="C143" i="54"/>
  <c r="D143" i="54"/>
  <c r="E143" i="54"/>
  <c r="F143" i="54"/>
  <c r="G143" i="54"/>
  <c r="H143" i="54"/>
  <c r="I143" i="54"/>
  <c r="J143" i="54"/>
  <c r="K143" i="54"/>
  <c r="L143" i="54"/>
  <c r="M143" i="54"/>
  <c r="N143" i="54"/>
  <c r="O143" i="54"/>
  <c r="M142" i="54" l="1"/>
  <c r="G142" i="54"/>
  <c r="L142" i="54"/>
  <c r="F142" i="54"/>
  <c r="K142" i="54"/>
  <c r="E142" i="54"/>
  <c r="J142" i="54"/>
  <c r="D142" i="54"/>
  <c r="O142" i="54"/>
  <c r="I142" i="54"/>
  <c r="B34" i="51" l="1"/>
  <c r="C13" i="39" l="1"/>
  <c r="D13" i="39"/>
  <c r="E13" i="39"/>
  <c r="F13" i="39"/>
  <c r="G13" i="39"/>
  <c r="H13" i="39"/>
  <c r="I13" i="39"/>
  <c r="J13" i="39"/>
  <c r="K13" i="39"/>
  <c r="L13" i="39"/>
  <c r="M13" i="39"/>
  <c r="N13" i="39"/>
  <c r="O13" i="39"/>
  <c r="P13" i="39"/>
  <c r="P16" i="37"/>
  <c r="P10" i="37"/>
  <c r="P16" i="24" l="1"/>
  <c r="R11" i="24"/>
  <c r="S11" i="24"/>
  <c r="T11" i="24"/>
  <c r="P10" i="24"/>
  <c r="P19" i="24" l="1"/>
  <c r="P27" i="24" s="1"/>
  <c r="P40" i="24"/>
  <c r="P36" i="24"/>
  <c r="P35" i="24"/>
  <c r="P39" i="53"/>
  <c r="T28" i="53" s="1"/>
  <c r="AA5" i="24"/>
  <c r="AA6" i="37"/>
  <c r="AA7" i="37"/>
  <c r="AA8" i="37"/>
  <c r="AA9" i="37"/>
  <c r="AA11" i="37"/>
  <c r="AA12" i="37"/>
  <c r="AA13" i="37"/>
  <c r="AA14" i="37"/>
  <c r="AA15" i="37"/>
  <c r="AA17" i="37"/>
  <c r="AA18" i="37"/>
  <c r="AA19" i="37"/>
  <c r="AA5" i="37"/>
  <c r="AA6" i="39"/>
  <c r="AA5" i="39"/>
  <c r="R7" i="42"/>
  <c r="R6" i="42"/>
  <c r="AA12" i="42"/>
  <c r="AA11" i="42"/>
  <c r="AA16" i="42"/>
  <c r="AA6" i="42"/>
  <c r="AA7" i="42"/>
  <c r="AA8" i="42"/>
  <c r="AA9" i="42"/>
  <c r="AA14" i="42"/>
  <c r="AA15" i="42"/>
  <c r="AA5" i="42"/>
  <c r="R8" i="42"/>
  <c r="R9" i="42"/>
  <c r="R11" i="42"/>
  <c r="R12" i="42"/>
  <c r="R14" i="42"/>
  <c r="R15" i="42"/>
  <c r="R16" i="42"/>
  <c r="R5" i="42"/>
  <c r="P10" i="42"/>
  <c r="P13" i="42"/>
  <c r="U6" i="24"/>
  <c r="U7" i="24"/>
  <c r="U8" i="24"/>
  <c r="U9" i="24"/>
  <c r="U11" i="24"/>
  <c r="U12" i="24"/>
  <c r="U13" i="24"/>
  <c r="U14" i="24"/>
  <c r="U15" i="24"/>
  <c r="U17" i="24"/>
  <c r="U18" i="24"/>
  <c r="U5" i="24"/>
  <c r="T6" i="24"/>
  <c r="T7" i="24"/>
  <c r="T8" i="24"/>
  <c r="T9" i="24"/>
  <c r="T12" i="24"/>
  <c r="T13" i="24"/>
  <c r="T14" i="24"/>
  <c r="T15" i="24"/>
  <c r="T17" i="24"/>
  <c r="T18" i="24"/>
  <c r="T5" i="24"/>
  <c r="S6" i="24"/>
  <c r="S7" i="24"/>
  <c r="S8" i="24"/>
  <c r="S9" i="24"/>
  <c r="S12" i="24"/>
  <c r="S13" i="24"/>
  <c r="S14" i="24"/>
  <c r="S15" i="24"/>
  <c r="S17" i="24"/>
  <c r="S18" i="24"/>
  <c r="S5" i="24"/>
  <c r="U6" i="37"/>
  <c r="U7" i="37"/>
  <c r="U8" i="37"/>
  <c r="U9" i="37"/>
  <c r="U11" i="37"/>
  <c r="U12" i="37"/>
  <c r="U13" i="37"/>
  <c r="U14" i="37"/>
  <c r="U15" i="37"/>
  <c r="U17" i="37"/>
  <c r="U18" i="37"/>
  <c r="U19" i="37"/>
  <c r="U5" i="37"/>
  <c r="S5" i="37"/>
  <c r="T6" i="37"/>
  <c r="T7" i="37"/>
  <c r="T8" i="37"/>
  <c r="T9" i="37"/>
  <c r="T11" i="37"/>
  <c r="T12" i="37"/>
  <c r="T13" i="37"/>
  <c r="T14" i="37"/>
  <c r="T15" i="37"/>
  <c r="T17" i="37"/>
  <c r="T18" i="37"/>
  <c r="T19" i="37"/>
  <c r="T5" i="37"/>
  <c r="S6" i="37"/>
  <c r="S7" i="37"/>
  <c r="S8" i="37"/>
  <c r="S9" i="37"/>
  <c r="S11" i="37"/>
  <c r="S12" i="37"/>
  <c r="S13" i="37"/>
  <c r="S14" i="37"/>
  <c r="S15" i="37"/>
  <c r="S17" i="37"/>
  <c r="S18" i="37"/>
  <c r="S19" i="37"/>
  <c r="U11" i="39"/>
  <c r="U6" i="39"/>
  <c r="U7" i="39"/>
  <c r="U8" i="39"/>
  <c r="U9" i="39"/>
  <c r="U12" i="39"/>
  <c r="U14" i="39"/>
  <c r="U15" i="39"/>
  <c r="U5" i="39"/>
  <c r="S5" i="39"/>
  <c r="S6" i="39"/>
  <c r="S7" i="39"/>
  <c r="S8" i="39"/>
  <c r="S9" i="39"/>
  <c r="S11" i="39"/>
  <c r="S12" i="39"/>
  <c r="S14" i="39"/>
  <c r="S15" i="39"/>
  <c r="T5" i="39"/>
  <c r="T6" i="39"/>
  <c r="T7" i="39"/>
  <c r="T8" i="39"/>
  <c r="T9" i="39"/>
  <c r="T11" i="39"/>
  <c r="T12" i="39"/>
  <c r="T14" i="39"/>
  <c r="T15" i="39"/>
  <c r="R6" i="39"/>
  <c r="R7" i="39"/>
  <c r="R8" i="39"/>
  <c r="R9" i="39"/>
  <c r="R11" i="39"/>
  <c r="R12" i="39"/>
  <c r="R14" i="39"/>
  <c r="R15" i="39"/>
  <c r="R5" i="39"/>
  <c r="AA7" i="39"/>
  <c r="AA8" i="39"/>
  <c r="AA9" i="39"/>
  <c r="AA11" i="39"/>
  <c r="AA12" i="39"/>
  <c r="AA14" i="39"/>
  <c r="AA15" i="39"/>
  <c r="Z5" i="39"/>
  <c r="P10" i="39"/>
  <c r="V5" i="37"/>
  <c r="R5" i="37"/>
  <c r="R6" i="37"/>
  <c r="R7" i="37"/>
  <c r="R8" i="37"/>
  <c r="R9" i="37"/>
  <c r="R11" i="37"/>
  <c r="R12" i="37"/>
  <c r="R13" i="37"/>
  <c r="R14" i="37"/>
  <c r="R15" i="37"/>
  <c r="R17" i="37"/>
  <c r="R18" i="37"/>
  <c r="R19" i="37"/>
  <c r="F34" i="51"/>
  <c r="F33" i="51"/>
  <c r="E34" i="51"/>
  <c r="E33" i="51"/>
  <c r="D34" i="51"/>
  <c r="D33" i="51"/>
  <c r="C34" i="51"/>
  <c r="C33" i="51"/>
  <c r="B33" i="51"/>
  <c r="P40" i="53"/>
  <c r="T29" i="53" s="1"/>
  <c r="P41" i="53"/>
  <c r="T30" i="53" s="1"/>
  <c r="T31" i="53"/>
  <c r="P43" i="53"/>
  <c r="T32" i="53" s="1"/>
  <c r="O39" i="53"/>
  <c r="O40" i="53"/>
  <c r="AA6" i="24"/>
  <c r="AA7" i="24"/>
  <c r="AA8" i="24"/>
  <c r="AA9" i="24"/>
  <c r="AA11" i="24"/>
  <c r="AA12" i="24"/>
  <c r="AA13" i="24"/>
  <c r="AA14" i="24"/>
  <c r="AA15" i="24"/>
  <c r="AA17" i="24"/>
  <c r="AA18" i="24"/>
  <c r="R6" i="24"/>
  <c r="R7" i="24"/>
  <c r="R8" i="24"/>
  <c r="R9" i="24"/>
  <c r="R12" i="24"/>
  <c r="R13" i="24"/>
  <c r="R14" i="24"/>
  <c r="R15" i="24"/>
  <c r="R17" i="24"/>
  <c r="R18" i="24"/>
  <c r="R5" i="24"/>
  <c r="P39" i="24" l="1"/>
  <c r="P32" i="24"/>
  <c r="P17" i="42"/>
  <c r="P25" i="42" s="1"/>
  <c r="P37" i="24"/>
  <c r="P16" i="39"/>
  <c r="P27" i="39" s="1"/>
  <c r="P20" i="37"/>
  <c r="P42" i="37" s="1"/>
  <c r="P31" i="24"/>
  <c r="P30" i="24"/>
  <c r="P33" i="24"/>
  <c r="P34" i="24"/>
  <c r="P28" i="24"/>
  <c r="P29" i="24"/>
  <c r="P38" i="24"/>
  <c r="P26" i="24"/>
  <c r="C10" i="24"/>
  <c r="AA10" i="24" s="1"/>
  <c r="D10" i="24"/>
  <c r="E10" i="24"/>
  <c r="F10" i="24"/>
  <c r="G10" i="24"/>
  <c r="H10" i="24"/>
  <c r="I10" i="24"/>
  <c r="J10" i="24"/>
  <c r="K10" i="24"/>
  <c r="L10" i="24"/>
  <c r="M10" i="24"/>
  <c r="N10" i="24"/>
  <c r="O10" i="24"/>
  <c r="C16" i="24"/>
  <c r="AA16" i="24" s="1"/>
  <c r="D16" i="24"/>
  <c r="E16" i="24"/>
  <c r="F16" i="24"/>
  <c r="G16" i="24"/>
  <c r="H16" i="24"/>
  <c r="I16" i="24"/>
  <c r="J16" i="24"/>
  <c r="K16" i="24"/>
  <c r="L16" i="24"/>
  <c r="M16" i="24"/>
  <c r="N16" i="24"/>
  <c r="O16" i="24"/>
  <c r="P34" i="42" l="1"/>
  <c r="P27" i="42"/>
  <c r="P28" i="42"/>
  <c r="P33" i="42"/>
  <c r="P24" i="42"/>
  <c r="P31" i="42"/>
  <c r="P35" i="42"/>
  <c r="P36" i="42"/>
  <c r="P29" i="42"/>
  <c r="P26" i="42"/>
  <c r="P30" i="42"/>
  <c r="P32" i="42"/>
  <c r="P30" i="39"/>
  <c r="P23" i="39"/>
  <c r="U16" i="24"/>
  <c r="P32" i="39"/>
  <c r="P26" i="39"/>
  <c r="P24" i="39"/>
  <c r="P29" i="39"/>
  <c r="P34" i="39"/>
  <c r="P28" i="39"/>
  <c r="P31" i="39"/>
  <c r="P25" i="39"/>
  <c r="P33" i="39"/>
  <c r="P29" i="37"/>
  <c r="P33" i="37"/>
  <c r="P37" i="37"/>
  <c r="P41" i="37"/>
  <c r="P27" i="37"/>
  <c r="P35" i="37"/>
  <c r="P32" i="37"/>
  <c r="P40" i="37"/>
  <c r="P30" i="37"/>
  <c r="P34" i="37"/>
  <c r="P38" i="37"/>
  <c r="P31" i="37"/>
  <c r="P39" i="37"/>
  <c r="P28" i="37"/>
  <c r="P36" i="37"/>
  <c r="N19" i="24"/>
  <c r="J19" i="24"/>
  <c r="F19" i="24"/>
  <c r="I19" i="24"/>
  <c r="E19" i="24"/>
  <c r="R16" i="24"/>
  <c r="S16" i="24"/>
  <c r="L19" i="24"/>
  <c r="H19" i="24"/>
  <c r="D19" i="24"/>
  <c r="T16" i="24"/>
  <c r="K19" i="24"/>
  <c r="G19" i="24"/>
  <c r="C19" i="24"/>
  <c r="AA19" i="24" s="1"/>
  <c r="M19" i="24"/>
  <c r="U10" i="24"/>
  <c r="S10" i="24"/>
  <c r="R10" i="24"/>
  <c r="O19" i="24"/>
  <c r="T10" i="24"/>
  <c r="D43" i="53"/>
  <c r="E43" i="53"/>
  <c r="F43" i="53"/>
  <c r="G43" i="53"/>
  <c r="H43" i="53"/>
  <c r="I43" i="53"/>
  <c r="J43" i="53"/>
  <c r="K43" i="53"/>
  <c r="L43" i="53"/>
  <c r="M43" i="53"/>
  <c r="N43" i="53"/>
  <c r="O43" i="53"/>
  <c r="Z6" i="42"/>
  <c r="Z7" i="42"/>
  <c r="Z8" i="42"/>
  <c r="Z9" i="42"/>
  <c r="Z11" i="42"/>
  <c r="Z12" i="42"/>
  <c r="Z14" i="42"/>
  <c r="Z15" i="42"/>
  <c r="Z16" i="42"/>
  <c r="Z5" i="42"/>
  <c r="S6" i="42"/>
  <c r="S7" i="42"/>
  <c r="S8" i="42"/>
  <c r="S9" i="42"/>
  <c r="S11" i="42"/>
  <c r="S12" i="42"/>
  <c r="S14" i="42"/>
  <c r="S15" i="42"/>
  <c r="S16" i="42"/>
  <c r="S5" i="42"/>
  <c r="T5" i="42"/>
  <c r="O13" i="42"/>
  <c r="R13" i="42" s="1"/>
  <c r="O10" i="42"/>
  <c r="R10" i="42" s="1"/>
  <c r="U19" i="24" l="1"/>
  <c r="T19" i="24"/>
  <c r="S19" i="24"/>
  <c r="Z19" i="24"/>
  <c r="R19" i="24"/>
  <c r="O26" i="24"/>
  <c r="O17" i="42"/>
  <c r="Z6" i="39"/>
  <c r="Z7" i="39"/>
  <c r="Z8" i="39"/>
  <c r="Z9" i="39"/>
  <c r="Z11" i="39"/>
  <c r="Z12" i="39"/>
  <c r="Z13" i="39"/>
  <c r="Z14" i="39"/>
  <c r="Z15" i="39"/>
  <c r="Y5" i="39"/>
  <c r="O10" i="39"/>
  <c r="O16" i="39" s="1"/>
  <c r="AA13" i="39"/>
  <c r="U13" i="39"/>
  <c r="Z6" i="37"/>
  <c r="Z7" i="37"/>
  <c r="Z8" i="37"/>
  <c r="Z9" i="37"/>
  <c r="Z11" i="37"/>
  <c r="Z12" i="37"/>
  <c r="Z13" i="37"/>
  <c r="Z14" i="37"/>
  <c r="Z15" i="37"/>
  <c r="Z17" i="37"/>
  <c r="Z18" i="37"/>
  <c r="Z19" i="37"/>
  <c r="Z5" i="37"/>
  <c r="Y5" i="37"/>
  <c r="O16" i="37"/>
  <c r="O10" i="37"/>
  <c r="C10" i="37"/>
  <c r="AA10" i="37" s="1"/>
  <c r="C16" i="37"/>
  <c r="AA16" i="37" s="1"/>
  <c r="Z7" i="24"/>
  <c r="Z6" i="24"/>
  <c r="Z8" i="24"/>
  <c r="Z9" i="24"/>
  <c r="Z10" i="24"/>
  <c r="Z11" i="24"/>
  <c r="Z12" i="24"/>
  <c r="Z13" i="24"/>
  <c r="Z14" i="24"/>
  <c r="Z15" i="24"/>
  <c r="Z16" i="24"/>
  <c r="Z17" i="24"/>
  <c r="Z18" i="24"/>
  <c r="Y5" i="24"/>
  <c r="Z5" i="24"/>
  <c r="X5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Z16" i="37" l="1"/>
  <c r="R17" i="42"/>
  <c r="O26" i="42"/>
  <c r="O34" i="42"/>
  <c r="O28" i="42"/>
  <c r="O27" i="42"/>
  <c r="O35" i="42"/>
  <c r="O36" i="42"/>
  <c r="O24" i="42"/>
  <c r="O25" i="42"/>
  <c r="O33" i="42"/>
  <c r="O30" i="42"/>
  <c r="O32" i="42"/>
  <c r="O31" i="42"/>
  <c r="O29" i="42"/>
  <c r="R16" i="37"/>
  <c r="Z10" i="37"/>
  <c r="O20" i="37"/>
  <c r="O32" i="37" s="1"/>
  <c r="R10" i="37"/>
  <c r="O24" i="39"/>
  <c r="O32" i="39"/>
  <c r="O25" i="39"/>
  <c r="O29" i="39"/>
  <c r="O33" i="39"/>
  <c r="R16" i="39"/>
  <c r="O26" i="39"/>
  <c r="O30" i="39"/>
  <c r="O34" i="39"/>
  <c r="O23" i="39"/>
  <c r="O27" i="39"/>
  <c r="R10" i="39"/>
  <c r="O28" i="39"/>
  <c r="T13" i="39"/>
  <c r="R13" i="39"/>
  <c r="S13" i="39"/>
  <c r="O31" i="39"/>
  <c r="O41" i="53"/>
  <c r="M39" i="53"/>
  <c r="N39" i="53"/>
  <c r="D39" i="53"/>
  <c r="E39" i="53"/>
  <c r="F39" i="53"/>
  <c r="G39" i="53"/>
  <c r="R20" i="37" l="1"/>
  <c r="O28" i="37"/>
  <c r="O36" i="37"/>
  <c r="O40" i="37"/>
  <c r="O30" i="37"/>
  <c r="O34" i="37"/>
  <c r="O27" i="37"/>
  <c r="O31" i="37"/>
  <c r="O39" i="37"/>
  <c r="O29" i="37"/>
  <c r="O33" i="37"/>
  <c r="O37" i="37"/>
  <c r="O41" i="37"/>
  <c r="O38" i="37"/>
  <c r="O42" i="37"/>
  <c r="O35" i="37"/>
  <c r="T15" i="42"/>
  <c r="T14" i="42"/>
  <c r="T12" i="42"/>
  <c r="T11" i="42"/>
  <c r="T9" i="42"/>
  <c r="T8" i="42"/>
  <c r="T7" i="42"/>
  <c r="T6" i="42"/>
  <c r="U15" i="42"/>
  <c r="U14" i="42"/>
  <c r="U12" i="42"/>
  <c r="U11" i="42"/>
  <c r="U9" i="42"/>
  <c r="U8" i="42"/>
  <c r="U7" i="42"/>
  <c r="U6" i="42"/>
  <c r="U5" i="42"/>
  <c r="N13" i="42"/>
  <c r="S13" i="42" s="1"/>
  <c r="L13" i="42"/>
  <c r="K13" i="42"/>
  <c r="J13" i="42"/>
  <c r="I13" i="42"/>
  <c r="H13" i="42"/>
  <c r="G13" i="42"/>
  <c r="F13" i="42"/>
  <c r="E13" i="42"/>
  <c r="D13" i="42"/>
  <c r="C13" i="42"/>
  <c r="M13" i="42"/>
  <c r="N10" i="42"/>
  <c r="S10" i="42" s="1"/>
  <c r="L10" i="42"/>
  <c r="K10" i="42"/>
  <c r="J10" i="42"/>
  <c r="I10" i="42"/>
  <c r="I17" i="42" s="1"/>
  <c r="H10" i="42"/>
  <c r="H17" i="42" s="1"/>
  <c r="G10" i="42"/>
  <c r="F10" i="42"/>
  <c r="E10" i="42"/>
  <c r="D10" i="42"/>
  <c r="C10" i="42"/>
  <c r="M10" i="42"/>
  <c r="W5" i="42"/>
  <c r="Y15" i="42"/>
  <c r="Y14" i="42"/>
  <c r="Y12" i="42"/>
  <c r="Y11" i="42"/>
  <c r="Y9" i="42"/>
  <c r="Y8" i="42"/>
  <c r="Y7" i="42"/>
  <c r="Y6" i="42"/>
  <c r="Y5" i="42"/>
  <c r="L17" i="42" l="1"/>
  <c r="J17" i="42"/>
  <c r="N17" i="42"/>
  <c r="N28" i="42" s="1"/>
  <c r="D17" i="42"/>
  <c r="E17" i="42"/>
  <c r="AA13" i="42"/>
  <c r="Z13" i="42"/>
  <c r="AA10" i="42"/>
  <c r="Z10" i="42"/>
  <c r="F17" i="42"/>
  <c r="U10" i="42"/>
  <c r="Y10" i="42"/>
  <c r="G17" i="42"/>
  <c r="T10" i="42"/>
  <c r="T13" i="42"/>
  <c r="K17" i="42"/>
  <c r="U13" i="42"/>
  <c r="U17" i="42"/>
  <c r="Y13" i="42"/>
  <c r="C17" i="42"/>
  <c r="N24" i="42"/>
  <c r="N35" i="42"/>
  <c r="N31" i="42"/>
  <c r="M17" i="42"/>
  <c r="N29" i="42"/>
  <c r="N30" i="42"/>
  <c r="N27" i="42" l="1"/>
  <c r="N34" i="42"/>
  <c r="S17" i="42"/>
  <c r="N25" i="42"/>
  <c r="N32" i="42"/>
  <c r="N26" i="42"/>
  <c r="N36" i="42"/>
  <c r="N33" i="42"/>
  <c r="T17" i="42"/>
  <c r="Y17" i="42"/>
  <c r="AA17" i="42"/>
  <c r="Z17" i="42"/>
  <c r="N10" i="39"/>
  <c r="M10" i="39"/>
  <c r="L10" i="39"/>
  <c r="K10" i="39"/>
  <c r="J10" i="39"/>
  <c r="I10" i="39"/>
  <c r="H10" i="39"/>
  <c r="G10" i="39"/>
  <c r="F10" i="39"/>
  <c r="E10" i="39"/>
  <c r="D10" i="39"/>
  <c r="C10" i="39"/>
  <c r="U10" i="39" l="1"/>
  <c r="T10" i="39"/>
  <c r="S10" i="39"/>
  <c r="AA10" i="39"/>
  <c r="Z10" i="39"/>
  <c r="C16" i="39"/>
  <c r="D16" i="39"/>
  <c r="E16" i="39"/>
  <c r="F16" i="39"/>
  <c r="G16" i="39"/>
  <c r="H16" i="39"/>
  <c r="I16" i="39"/>
  <c r="J16" i="39"/>
  <c r="K16" i="39"/>
  <c r="L16" i="39"/>
  <c r="M16" i="39"/>
  <c r="U16" i="39" s="1"/>
  <c r="N16" i="39"/>
  <c r="Y15" i="39"/>
  <c r="Y14" i="39"/>
  <c r="Y13" i="39"/>
  <c r="Y12" i="39"/>
  <c r="Y11" i="39"/>
  <c r="Y10" i="39"/>
  <c r="Y9" i="39"/>
  <c r="Y8" i="39"/>
  <c r="Y7" i="39"/>
  <c r="Y6" i="39"/>
  <c r="Y19" i="37"/>
  <c r="Y18" i="37"/>
  <c r="Y17" i="37"/>
  <c r="Y15" i="37"/>
  <c r="Y14" i="37"/>
  <c r="Y13" i="37"/>
  <c r="Y12" i="37"/>
  <c r="Y11" i="37"/>
  <c r="Y9" i="37"/>
  <c r="Y8" i="37"/>
  <c r="Y7" i="37"/>
  <c r="Y6" i="37"/>
  <c r="AA16" i="39" l="1"/>
  <c r="Z16" i="39"/>
  <c r="N33" i="39"/>
  <c r="T16" i="39"/>
  <c r="S16" i="39"/>
  <c r="N27" i="39"/>
  <c r="N30" i="39"/>
  <c r="N23" i="39"/>
  <c r="N31" i="39"/>
  <c r="N26" i="39"/>
  <c r="N34" i="39"/>
  <c r="Y16" i="39"/>
  <c r="N24" i="39"/>
  <c r="N28" i="39"/>
  <c r="N32" i="39"/>
  <c r="N25" i="39"/>
  <c r="N29" i="39"/>
  <c r="G16" i="37"/>
  <c r="N10" i="37" l="1"/>
  <c r="M10" i="37"/>
  <c r="L10" i="37"/>
  <c r="K10" i="37"/>
  <c r="J10" i="37"/>
  <c r="I10" i="37"/>
  <c r="H10" i="37"/>
  <c r="G10" i="37"/>
  <c r="F10" i="37"/>
  <c r="E10" i="37"/>
  <c r="D10" i="37"/>
  <c r="N16" i="37"/>
  <c r="M16" i="37"/>
  <c r="L16" i="37"/>
  <c r="K16" i="37"/>
  <c r="J16" i="37"/>
  <c r="I16" i="37"/>
  <c r="H16" i="37"/>
  <c r="F16" i="37"/>
  <c r="E16" i="37"/>
  <c r="D16" i="37"/>
  <c r="Y18" i="24"/>
  <c r="Y17" i="24"/>
  <c r="Y15" i="24"/>
  <c r="Y14" i="24"/>
  <c r="Y13" i="24"/>
  <c r="Y12" i="24"/>
  <c r="Y11" i="24"/>
  <c r="Y9" i="24"/>
  <c r="Y8" i="24"/>
  <c r="Y7" i="24"/>
  <c r="Y6" i="24"/>
  <c r="U16" i="37" l="1"/>
  <c r="T16" i="37"/>
  <c r="S16" i="37"/>
  <c r="T10" i="37"/>
  <c r="S10" i="37"/>
  <c r="U10" i="37"/>
  <c r="Y16" i="24"/>
  <c r="C30" i="24"/>
  <c r="C26" i="24"/>
  <c r="Y10" i="37"/>
  <c r="N20" i="37"/>
  <c r="C20" i="37"/>
  <c r="K20" i="37"/>
  <c r="H20" i="37"/>
  <c r="Y16" i="37"/>
  <c r="I20" i="37"/>
  <c r="G20" i="37"/>
  <c r="J20" i="37"/>
  <c r="L20" i="37"/>
  <c r="F20" i="37"/>
  <c r="E20" i="37"/>
  <c r="D20" i="37"/>
  <c r="M20" i="37"/>
  <c r="V19" i="24"/>
  <c r="M27" i="37" l="1"/>
  <c r="U20" i="37"/>
  <c r="T20" i="37"/>
  <c r="S20" i="37"/>
  <c r="AA20" i="37"/>
  <c r="Z20" i="37"/>
  <c r="Y10" i="24"/>
  <c r="N31" i="24"/>
  <c r="Y20" i="37"/>
  <c r="N41" i="37"/>
  <c r="N37" i="37"/>
  <c r="N33" i="37"/>
  <c r="N28" i="37"/>
  <c r="N40" i="37"/>
  <c r="N36" i="37"/>
  <c r="N31" i="37"/>
  <c r="N27" i="37"/>
  <c r="N39" i="37"/>
  <c r="N35" i="37"/>
  <c r="N30" i="37"/>
  <c r="N32" i="37"/>
  <c r="N42" i="37"/>
  <c r="N38" i="37"/>
  <c r="N34" i="37"/>
  <c r="N29" i="37"/>
  <c r="N39" i="24" l="1"/>
  <c r="N26" i="24"/>
  <c r="N40" i="24"/>
  <c r="N35" i="24"/>
  <c r="N27" i="24"/>
  <c r="N38" i="24"/>
  <c r="N34" i="24"/>
  <c r="N30" i="24"/>
  <c r="N37" i="24"/>
  <c r="N33" i="24"/>
  <c r="N32" i="24"/>
  <c r="N29" i="24"/>
  <c r="Y19" i="24"/>
  <c r="N36" i="24"/>
  <c r="N28" i="24"/>
  <c r="N41" i="53"/>
  <c r="N40" i="53"/>
  <c r="M41" i="53"/>
  <c r="M40" i="53"/>
  <c r="L41" i="53"/>
  <c r="L40" i="53"/>
  <c r="K41" i="53"/>
  <c r="K40" i="53"/>
  <c r="L39" i="53"/>
  <c r="K39" i="53"/>
  <c r="J41" i="53"/>
  <c r="J40" i="53"/>
  <c r="J39" i="53"/>
  <c r="I41" i="53"/>
  <c r="I40" i="53"/>
  <c r="I39" i="53"/>
  <c r="H41" i="53"/>
  <c r="H40" i="53"/>
  <c r="H39" i="53"/>
  <c r="G41" i="53"/>
  <c r="G40" i="53"/>
  <c r="F41" i="53"/>
  <c r="F40" i="53"/>
  <c r="E41" i="53"/>
  <c r="E40" i="53"/>
  <c r="D41" i="53"/>
  <c r="D40" i="53"/>
  <c r="H23" i="52" l="1"/>
  <c r="I23" i="52"/>
  <c r="J23" i="52"/>
  <c r="K23" i="52"/>
  <c r="G23" i="52"/>
  <c r="H22" i="52"/>
  <c r="I22" i="52"/>
  <c r="J22" i="52"/>
  <c r="K22" i="52"/>
  <c r="G22" i="52"/>
  <c r="H9" i="52" l="1"/>
  <c r="I9" i="52"/>
  <c r="J9" i="52"/>
  <c r="K9" i="52"/>
  <c r="G9" i="52"/>
  <c r="F45" i="52"/>
  <c r="F44" i="52"/>
  <c r="F43" i="52"/>
  <c r="F42" i="52"/>
  <c r="F41" i="52"/>
  <c r="F40" i="52"/>
  <c r="F39" i="52"/>
  <c r="F38" i="52"/>
  <c r="F37" i="52"/>
  <c r="F36" i="52"/>
  <c r="F46" i="52" s="1"/>
  <c r="K35" i="52"/>
  <c r="J35" i="52"/>
  <c r="I35" i="52"/>
  <c r="H35" i="52"/>
  <c r="G35" i="52"/>
  <c r="K34" i="52"/>
  <c r="J34" i="52"/>
  <c r="I34" i="52"/>
  <c r="H34" i="52"/>
  <c r="G34" i="52"/>
  <c r="K33" i="52"/>
  <c r="J33" i="52"/>
  <c r="I33" i="52"/>
  <c r="H33" i="52"/>
  <c r="G33" i="52"/>
  <c r="K32" i="52"/>
  <c r="J32" i="52"/>
  <c r="I32" i="52"/>
  <c r="H32" i="52"/>
  <c r="G32" i="52"/>
  <c r="K31" i="52"/>
  <c r="J31" i="52"/>
  <c r="I31" i="52"/>
  <c r="H31" i="52"/>
  <c r="G31" i="52"/>
  <c r="K30" i="52"/>
  <c r="J30" i="52"/>
  <c r="I30" i="52"/>
  <c r="H30" i="52"/>
  <c r="G30" i="52"/>
  <c r="K29" i="52"/>
  <c r="J29" i="52"/>
  <c r="I29" i="52"/>
  <c r="H29" i="52"/>
  <c r="G29" i="52"/>
  <c r="K28" i="52"/>
  <c r="J28" i="52"/>
  <c r="I28" i="52"/>
  <c r="H28" i="52"/>
  <c r="G28" i="52"/>
  <c r="K27" i="52"/>
  <c r="J27" i="52"/>
  <c r="I27" i="52"/>
  <c r="H27" i="52"/>
  <c r="G27" i="52"/>
  <c r="K26" i="52"/>
  <c r="J26" i="52"/>
  <c r="I26" i="52"/>
  <c r="H26" i="52"/>
  <c r="G26" i="52"/>
  <c r="K20" i="52"/>
  <c r="J20" i="52"/>
  <c r="I20" i="52"/>
  <c r="H20" i="52"/>
  <c r="G20" i="52"/>
  <c r="K19" i="52"/>
  <c r="J19" i="52"/>
  <c r="I19" i="52"/>
  <c r="H19" i="52"/>
  <c r="G19" i="52"/>
  <c r="K18" i="52"/>
  <c r="J18" i="52"/>
  <c r="I18" i="52"/>
  <c r="H18" i="52"/>
  <c r="G18" i="52"/>
  <c r="K17" i="52"/>
  <c r="J17" i="52"/>
  <c r="I17" i="52"/>
  <c r="H17" i="52"/>
  <c r="G17" i="52"/>
  <c r="K16" i="52"/>
  <c r="J16" i="52"/>
  <c r="I16" i="52"/>
  <c r="H16" i="52"/>
  <c r="G16" i="52"/>
  <c r="K15" i="52"/>
  <c r="J15" i="52"/>
  <c r="I15" i="52"/>
  <c r="H15" i="52"/>
  <c r="G15" i="52"/>
  <c r="K14" i="52"/>
  <c r="J14" i="52"/>
  <c r="I14" i="52"/>
  <c r="H14" i="52"/>
  <c r="G14" i="52"/>
  <c r="K13" i="52"/>
  <c r="J13" i="52"/>
  <c r="I13" i="52"/>
  <c r="H13" i="52"/>
  <c r="G13" i="52"/>
  <c r="K12" i="52"/>
  <c r="J12" i="52"/>
  <c r="I12" i="52"/>
  <c r="H12" i="52"/>
  <c r="G12" i="52"/>
  <c r="G5" i="52"/>
  <c r="H5" i="52"/>
  <c r="I5" i="52"/>
  <c r="J5" i="52"/>
  <c r="K5" i="52"/>
  <c r="G6" i="52"/>
  <c r="H6" i="52"/>
  <c r="I6" i="52"/>
  <c r="J6" i="52"/>
  <c r="K6" i="52"/>
  <c r="J37" i="52" l="1"/>
  <c r="J41" i="52"/>
  <c r="H37" i="52"/>
  <c r="G38" i="52"/>
  <c r="K38" i="52"/>
  <c r="J39" i="52"/>
  <c r="I40" i="52"/>
  <c r="H41" i="52"/>
  <c r="G42" i="52"/>
  <c r="K42" i="52"/>
  <c r="J43" i="52"/>
  <c r="I44" i="52"/>
  <c r="G36" i="52"/>
  <c r="G46" i="52" s="1"/>
  <c r="G40" i="52"/>
  <c r="K36" i="52"/>
  <c r="K46" i="52" s="1"/>
  <c r="I38" i="52"/>
  <c r="H39" i="52"/>
  <c r="K40" i="52"/>
  <c r="H43" i="52"/>
  <c r="K44" i="52"/>
  <c r="G44" i="52"/>
  <c r="J36" i="52"/>
  <c r="J46" i="52" s="1"/>
  <c r="I37" i="52"/>
  <c r="H38" i="52"/>
  <c r="G39" i="52"/>
  <c r="K39" i="52"/>
  <c r="J40" i="52"/>
  <c r="I41" i="52"/>
  <c r="H42" i="52"/>
  <c r="G43" i="52"/>
  <c r="K43" i="52"/>
  <c r="J44" i="52"/>
  <c r="H36" i="52"/>
  <c r="H46" i="52" s="1"/>
  <c r="G37" i="52"/>
  <c r="K37" i="52"/>
  <c r="J38" i="52"/>
  <c r="H40" i="52"/>
  <c r="G41" i="52"/>
  <c r="K41" i="52"/>
  <c r="J42" i="52"/>
  <c r="I43" i="52"/>
  <c r="H44" i="52"/>
  <c r="I36" i="52"/>
  <c r="I46" i="52" s="1"/>
  <c r="I39" i="52"/>
  <c r="I42" i="52"/>
  <c r="H21" i="52"/>
  <c r="H45" i="52" s="1"/>
  <c r="I21" i="52"/>
  <c r="I45" i="52" s="1"/>
  <c r="J21" i="52"/>
  <c r="J45" i="52" s="1"/>
  <c r="K21" i="52"/>
  <c r="K45" i="52" s="1"/>
  <c r="G21" i="52"/>
  <c r="G45" i="52" s="1"/>
  <c r="E35" i="24"/>
  <c r="I36" i="24"/>
  <c r="V17" i="42"/>
  <c r="W17" i="42"/>
  <c r="X17" i="42"/>
  <c r="D36" i="42"/>
  <c r="E36" i="42"/>
  <c r="F36" i="42"/>
  <c r="G36" i="42"/>
  <c r="H36" i="42"/>
  <c r="I36" i="42"/>
  <c r="J36" i="42"/>
  <c r="K36" i="42"/>
  <c r="L36" i="42"/>
  <c r="M36" i="42"/>
  <c r="C36" i="42"/>
  <c r="F31" i="42"/>
  <c r="I31" i="42"/>
  <c r="W12" i="42"/>
  <c r="D28" i="42"/>
  <c r="F28" i="42"/>
  <c r="G28" i="42"/>
  <c r="I28" i="42"/>
  <c r="J28" i="42"/>
  <c r="W9" i="42"/>
  <c r="I27" i="42"/>
  <c r="F26" i="42"/>
  <c r="I26" i="42"/>
  <c r="W14" i="39"/>
  <c r="V12" i="39"/>
  <c r="D31" i="39"/>
  <c r="G31" i="39"/>
  <c r="J31" i="39"/>
  <c r="C31" i="39"/>
  <c r="F34" i="39"/>
  <c r="I34" i="39"/>
  <c r="L34" i="39"/>
  <c r="D26" i="39"/>
  <c r="G26" i="39"/>
  <c r="J26" i="39"/>
  <c r="X8" i="39"/>
  <c r="D25" i="39"/>
  <c r="V7" i="39"/>
  <c r="G24" i="39"/>
  <c r="K24" i="39"/>
  <c r="E23" i="39"/>
  <c r="F23" i="39"/>
  <c r="L23" i="39"/>
  <c r="C23" i="39"/>
  <c r="M34" i="39"/>
  <c r="K34" i="39"/>
  <c r="J34" i="39"/>
  <c r="H34" i="39"/>
  <c r="G34" i="39"/>
  <c r="E34" i="39"/>
  <c r="D34" i="39"/>
  <c r="C34" i="39"/>
  <c r="K32" i="39"/>
  <c r="J32" i="39"/>
  <c r="H32" i="39"/>
  <c r="G32" i="39"/>
  <c r="E32" i="39"/>
  <c r="M30" i="39"/>
  <c r="J30" i="39"/>
  <c r="H30" i="39"/>
  <c r="G30" i="39"/>
  <c r="E30" i="39"/>
  <c r="D30" i="39"/>
  <c r="M29" i="39"/>
  <c r="K29" i="39"/>
  <c r="H29" i="39"/>
  <c r="G29" i="39"/>
  <c r="E29" i="39"/>
  <c r="D29" i="39"/>
  <c r="C29" i="39"/>
  <c r="M27" i="39"/>
  <c r="L27" i="39"/>
  <c r="K27" i="39"/>
  <c r="J27" i="39"/>
  <c r="H27" i="39"/>
  <c r="G27" i="39"/>
  <c r="E27" i="39"/>
  <c r="D27" i="39"/>
  <c r="M26" i="39"/>
  <c r="L26" i="39"/>
  <c r="K26" i="39"/>
  <c r="H26" i="39"/>
  <c r="F26" i="39"/>
  <c r="E26" i="39"/>
  <c r="C26" i="39"/>
  <c r="K25" i="39"/>
  <c r="J25" i="39"/>
  <c r="H25" i="39"/>
  <c r="G25" i="39"/>
  <c r="E25" i="39"/>
  <c r="M24" i="39"/>
  <c r="J24" i="39"/>
  <c r="H24" i="39"/>
  <c r="E24" i="39"/>
  <c r="D24" i="39"/>
  <c r="M23" i="39"/>
  <c r="K23" i="39"/>
  <c r="J23" i="39"/>
  <c r="H23" i="39"/>
  <c r="G23" i="39"/>
  <c r="D23" i="39"/>
  <c r="X16" i="39"/>
  <c r="V16" i="39"/>
  <c r="V14" i="39"/>
  <c r="X12" i="39"/>
  <c r="V11" i="39"/>
  <c r="V9" i="39"/>
  <c r="V8" i="39"/>
  <c r="W6" i="39"/>
  <c r="X5" i="39"/>
  <c r="V5" i="39"/>
  <c r="W8" i="37"/>
  <c r="V6" i="37"/>
  <c r="V15" i="37"/>
  <c r="X14" i="37"/>
  <c r="W14" i="37"/>
  <c r="V14" i="37"/>
  <c r="X12" i="37"/>
  <c r="V12" i="37"/>
  <c r="X7" i="37"/>
  <c r="W6" i="37"/>
  <c r="V14" i="24"/>
  <c r="W15" i="37"/>
  <c r="V13" i="37"/>
  <c r="W12" i="37"/>
  <c r="X11" i="37"/>
  <c r="W11" i="37"/>
  <c r="X8" i="37"/>
  <c r="W5" i="37"/>
  <c r="X9" i="37"/>
  <c r="W9" i="37"/>
  <c r="V8" i="37"/>
  <c r="W7" i="37"/>
  <c r="X5" i="37"/>
  <c r="V9" i="24"/>
  <c r="X15" i="24"/>
  <c r="K30" i="39"/>
  <c r="W13" i="39"/>
  <c r="L31" i="39"/>
  <c r="J28" i="39"/>
  <c r="G28" i="39"/>
  <c r="D28" i="39"/>
  <c r="X11" i="39"/>
  <c r="M32" i="39"/>
  <c r="D32" i="39"/>
  <c r="C32" i="39"/>
  <c r="X14" i="39"/>
  <c r="F28" i="39"/>
  <c r="J29" i="39"/>
  <c r="C28" i="39"/>
  <c r="E28" i="39"/>
  <c r="W12" i="39"/>
  <c r="W11" i="39"/>
  <c r="F27" i="39"/>
  <c r="F29" i="39"/>
  <c r="I29" i="39"/>
  <c r="L29" i="39"/>
  <c r="L25" i="39"/>
  <c r="I25" i="39"/>
  <c r="F25" i="39"/>
  <c r="I31" i="39"/>
  <c r="I23" i="39"/>
  <c r="F30" i="39"/>
  <c r="I30" i="39"/>
  <c r="L30" i="39"/>
  <c r="F32" i="39"/>
  <c r="I32" i="39"/>
  <c r="L32" i="39"/>
  <c r="L24" i="39"/>
  <c r="I24" i="39"/>
  <c r="F24" i="39"/>
  <c r="I26" i="39"/>
  <c r="I27" i="39"/>
  <c r="W16" i="39"/>
  <c r="C30" i="39"/>
  <c r="C24" i="39"/>
  <c r="C27" i="39"/>
  <c r="W9" i="39"/>
  <c r="X9" i="39"/>
  <c r="V6" i="39"/>
  <c r="X7" i="39"/>
  <c r="W8" i="39"/>
  <c r="W7" i="39"/>
  <c r="X6" i="39"/>
  <c r="W5" i="39"/>
  <c r="K41" i="37"/>
  <c r="D35" i="37"/>
  <c r="M36" i="37"/>
  <c r="I41" i="37"/>
  <c r="I39" i="37"/>
  <c r="W17" i="37"/>
  <c r="E41" i="37"/>
  <c r="G31" i="37"/>
  <c r="H41" i="37"/>
  <c r="F41" i="37"/>
  <c r="L41" i="37"/>
  <c r="D41" i="37"/>
  <c r="L32" i="37"/>
  <c r="M37" i="37"/>
  <c r="J39" i="37"/>
  <c r="K34" i="37"/>
  <c r="H34" i="37"/>
  <c r="J35" i="37"/>
  <c r="L36" i="37"/>
  <c r="F36" i="37"/>
  <c r="H37" i="37"/>
  <c r="E37" i="37"/>
  <c r="C29" i="37"/>
  <c r="V7" i="37"/>
  <c r="D37" i="37"/>
  <c r="H33" i="37"/>
  <c r="J29" i="37"/>
  <c r="J41" i="37"/>
  <c r="V17" i="37"/>
  <c r="K39" i="37"/>
  <c r="E39" i="37"/>
  <c r="X6" i="37"/>
  <c r="M28" i="37"/>
  <c r="J28" i="37"/>
  <c r="D28" i="37"/>
  <c r="J30" i="37"/>
  <c r="D30" i="37"/>
  <c r="X15" i="37"/>
  <c r="K38" i="37"/>
  <c r="J37" i="37"/>
  <c r="E33" i="37"/>
  <c r="M31" i="37"/>
  <c r="H39" i="37"/>
  <c r="L27" i="37"/>
  <c r="I27" i="37"/>
  <c r="L34" i="37"/>
  <c r="I34" i="37"/>
  <c r="I38" i="37"/>
  <c r="F34" i="37"/>
  <c r="C35" i="37"/>
  <c r="X13" i="37"/>
  <c r="W13" i="37"/>
  <c r="K35" i="37"/>
  <c r="H35" i="37"/>
  <c r="E35" i="37"/>
  <c r="J36" i="37"/>
  <c r="C31" i="37"/>
  <c r="V9" i="37"/>
  <c r="E38" i="37"/>
  <c r="G37" i="37"/>
  <c r="K33" i="37"/>
  <c r="V11" i="37"/>
  <c r="J31" i="37"/>
  <c r="K28" i="37"/>
  <c r="H28" i="37"/>
  <c r="E28" i="37"/>
  <c r="C27" i="37"/>
  <c r="C30" i="37"/>
  <c r="C28" i="37"/>
  <c r="L37" i="37"/>
  <c r="I37" i="37"/>
  <c r="K27" i="37"/>
  <c r="H27" i="37"/>
  <c r="E27" i="37"/>
  <c r="J38" i="37"/>
  <c r="G38" i="37"/>
  <c r="K37" i="37"/>
  <c r="I36" i="37"/>
  <c r="E34" i="37"/>
  <c r="E40" i="37"/>
  <c r="L30" i="37"/>
  <c r="I30" i="37"/>
  <c r="L28" i="37"/>
  <c r="I28" i="37"/>
  <c r="J27" i="37"/>
  <c r="D27" i="37"/>
  <c r="K31" i="39"/>
  <c r="E31" i="39"/>
  <c r="F31" i="39"/>
  <c r="V13" i="39"/>
  <c r="H31" i="39"/>
  <c r="V15" i="39"/>
  <c r="L28" i="39"/>
  <c r="M28" i="39"/>
  <c r="M31" i="39"/>
  <c r="X13" i="39"/>
  <c r="W10" i="39"/>
  <c r="K28" i="39"/>
  <c r="V10" i="39"/>
  <c r="X10" i="39"/>
  <c r="K32" i="37"/>
  <c r="V10" i="37"/>
  <c r="C38" i="37"/>
  <c r="V16" i="37"/>
  <c r="M32" i="37"/>
  <c r="X10" i="37"/>
  <c r="W10" i="37"/>
  <c r="C41" i="37"/>
  <c r="W19" i="37"/>
  <c r="X19" i="37"/>
  <c r="F29" i="37"/>
  <c r="F31" i="37"/>
  <c r="F40" i="37"/>
  <c r="F33" i="37"/>
  <c r="F35" i="37"/>
  <c r="F42" i="37"/>
  <c r="G27" i="37"/>
  <c r="F28" i="37"/>
  <c r="F30" i="37"/>
  <c r="E32" i="37"/>
  <c r="G32" i="37"/>
  <c r="F37" i="37"/>
  <c r="M29" i="37"/>
  <c r="G36" i="37"/>
  <c r="D31" i="37"/>
  <c r="M30" i="37"/>
  <c r="G39" i="37"/>
  <c r="X17" i="37"/>
  <c r="M39" i="37"/>
  <c r="M35" i="37"/>
  <c r="D39" i="37"/>
  <c r="M41" i="37"/>
  <c r="F39" i="37"/>
  <c r="H42" i="37"/>
  <c r="H29" i="37"/>
  <c r="H36" i="37"/>
  <c r="H31" i="37"/>
  <c r="H30" i="37"/>
  <c r="W20" i="37"/>
  <c r="L29" i="37"/>
  <c r="L31" i="37"/>
  <c r="W18" i="37"/>
  <c r="L35" i="37"/>
  <c r="L42" i="37"/>
  <c r="L33" i="37"/>
  <c r="C40" i="37"/>
  <c r="C42" i="37"/>
  <c r="C33" i="37"/>
  <c r="C36" i="37"/>
  <c r="C34" i="37"/>
  <c r="C37" i="37"/>
  <c r="C39" i="37"/>
  <c r="I29" i="37"/>
  <c r="I31" i="37"/>
  <c r="I35" i="37"/>
  <c r="I42" i="37"/>
  <c r="I33" i="37"/>
  <c r="D32" i="37"/>
  <c r="H32" i="37"/>
  <c r="G35" i="37"/>
  <c r="D38" i="37"/>
  <c r="M38" i="37"/>
  <c r="X16" i="37"/>
  <c r="J32" i="37"/>
  <c r="F32" i="37"/>
  <c r="D36" i="37"/>
  <c r="F38" i="37"/>
  <c r="W16" i="37"/>
  <c r="L38" i="37"/>
  <c r="F27" i="37"/>
  <c r="G29" i="37"/>
  <c r="G30" i="37"/>
  <c r="G28" i="37"/>
  <c r="J40" i="37"/>
  <c r="J42" i="37"/>
  <c r="J33" i="37"/>
  <c r="J34" i="37"/>
  <c r="E42" i="37"/>
  <c r="E31" i="37"/>
  <c r="E30" i="37"/>
  <c r="E29" i="37"/>
  <c r="E36" i="37"/>
  <c r="L39" i="37"/>
  <c r="K42" i="37"/>
  <c r="V20" i="37"/>
  <c r="K30" i="37"/>
  <c r="K29" i="37"/>
  <c r="K36" i="37"/>
  <c r="K31" i="37"/>
  <c r="V18" i="37"/>
  <c r="V19" i="37"/>
  <c r="G42" i="37"/>
  <c r="G33" i="37"/>
  <c r="G34" i="37"/>
  <c r="G41" i="37"/>
  <c r="X18" i="37"/>
  <c r="M42" i="37"/>
  <c r="M33" i="37"/>
  <c r="X20" i="37"/>
  <c r="M34" i="37"/>
  <c r="D29" i="37"/>
  <c r="D40" i="37"/>
  <c r="D42" i="37"/>
  <c r="D33" i="37"/>
  <c r="D34" i="37"/>
  <c r="J33" i="39"/>
  <c r="G33" i="39"/>
  <c r="D33" i="39"/>
  <c r="E33" i="39"/>
  <c r="K33" i="39"/>
  <c r="M33" i="39"/>
  <c r="L33" i="39"/>
  <c r="W15" i="39"/>
  <c r="X15" i="39"/>
  <c r="C33" i="39"/>
  <c r="M40" i="37"/>
  <c r="K40" i="37"/>
  <c r="L40" i="37"/>
  <c r="W7" i="42"/>
  <c r="E34" i="42"/>
  <c r="E33" i="42"/>
  <c r="C34" i="42"/>
  <c r="K34" i="42"/>
  <c r="K33" i="42"/>
  <c r="L32" i="42"/>
  <c r="I32" i="42"/>
  <c r="F32" i="42"/>
  <c r="C26" i="42"/>
  <c r="H34" i="42"/>
  <c r="H33" i="42"/>
  <c r="V7" i="42"/>
  <c r="C33" i="42"/>
  <c r="C30" i="42"/>
  <c r="C27" i="42"/>
  <c r="L34" i="42"/>
  <c r="I34" i="42"/>
  <c r="F34" i="42"/>
  <c r="M33" i="42"/>
  <c r="J33" i="42"/>
  <c r="G33" i="42"/>
  <c r="D33" i="42"/>
  <c r="L31" i="42"/>
  <c r="M30" i="42"/>
  <c r="J30" i="42"/>
  <c r="G30" i="42"/>
  <c r="D30" i="42"/>
  <c r="L28" i="42"/>
  <c r="M27" i="42"/>
  <c r="J27" i="42"/>
  <c r="G27" i="42"/>
  <c r="D27" i="42"/>
  <c r="K26" i="42"/>
  <c r="H26" i="42"/>
  <c r="E26" i="42"/>
  <c r="V15" i="42"/>
  <c r="X14" i="42"/>
  <c r="V12" i="42"/>
  <c r="X11" i="42"/>
  <c r="X8" i="42"/>
  <c r="W8" i="42"/>
  <c r="L33" i="42"/>
  <c r="I33" i="42"/>
  <c r="F33" i="42"/>
  <c r="K31" i="42"/>
  <c r="H31" i="42"/>
  <c r="E31" i="42"/>
  <c r="L30" i="42"/>
  <c r="I30" i="42"/>
  <c r="F30" i="42"/>
  <c r="K28" i="42"/>
  <c r="H28" i="42"/>
  <c r="E28" i="42"/>
  <c r="L27" i="42"/>
  <c r="F27" i="42"/>
  <c r="M26" i="42"/>
  <c r="J26" i="42"/>
  <c r="G26" i="42"/>
  <c r="D26" i="42"/>
  <c r="X15" i="42"/>
  <c r="W14" i="42"/>
  <c r="X12" i="42"/>
  <c r="W11" i="42"/>
  <c r="V9" i="42"/>
  <c r="V8" i="42"/>
  <c r="X9" i="42"/>
  <c r="C32" i="42"/>
  <c r="H32" i="42"/>
  <c r="E32" i="42"/>
  <c r="C31" i="42"/>
  <c r="C28" i="42"/>
  <c r="M34" i="42"/>
  <c r="J34" i="42"/>
  <c r="G34" i="42"/>
  <c r="D34" i="42"/>
  <c r="M31" i="42"/>
  <c r="J31" i="42"/>
  <c r="G31" i="42"/>
  <c r="D31" i="42"/>
  <c r="K30" i="42"/>
  <c r="H30" i="42"/>
  <c r="E30" i="42"/>
  <c r="M28" i="42"/>
  <c r="K27" i="42"/>
  <c r="H27" i="42"/>
  <c r="E27" i="42"/>
  <c r="L26" i="42"/>
  <c r="W15" i="42"/>
  <c r="V14" i="42"/>
  <c r="V11" i="42"/>
  <c r="X7" i="42"/>
  <c r="J32" i="42"/>
  <c r="G32" i="42"/>
  <c r="D32" i="42"/>
  <c r="J25" i="42"/>
  <c r="G25" i="42"/>
  <c r="D25" i="42"/>
  <c r="J24" i="42"/>
  <c r="H24" i="42"/>
  <c r="I25" i="42"/>
  <c r="F25" i="42"/>
  <c r="C25" i="42"/>
  <c r="I24" i="42"/>
  <c r="F24" i="42"/>
  <c r="C24" i="42"/>
  <c r="H25" i="42"/>
  <c r="E25" i="42"/>
  <c r="G24" i="42"/>
  <c r="D24" i="42"/>
  <c r="E24" i="42"/>
  <c r="F33" i="39"/>
  <c r="C32" i="37"/>
  <c r="H28" i="39"/>
  <c r="C25" i="39"/>
  <c r="M25" i="39"/>
  <c r="K24" i="42"/>
  <c r="V5" i="42"/>
  <c r="X5" i="42"/>
  <c r="M24" i="42"/>
  <c r="W13" i="42"/>
  <c r="V6" i="42"/>
  <c r="K25" i="42"/>
  <c r="X6" i="42"/>
  <c r="M25" i="42"/>
  <c r="L24" i="42"/>
  <c r="W6" i="42"/>
  <c r="L25" i="42"/>
  <c r="X13" i="42"/>
  <c r="M32" i="42"/>
  <c r="V13" i="42"/>
  <c r="K32" i="42"/>
  <c r="G29" i="42"/>
  <c r="F29" i="42"/>
  <c r="I29" i="42"/>
  <c r="H29" i="42"/>
  <c r="E29" i="42"/>
  <c r="D29" i="42"/>
  <c r="C29" i="42"/>
  <c r="J29" i="42"/>
  <c r="I32" i="37"/>
  <c r="I40" i="37"/>
  <c r="H33" i="39"/>
  <c r="I28" i="39"/>
  <c r="H38" i="37"/>
  <c r="H40" i="37"/>
  <c r="G40" i="37"/>
  <c r="L29" i="42"/>
  <c r="W10" i="42"/>
  <c r="X10" i="42"/>
  <c r="M29" i="42"/>
  <c r="V10" i="42"/>
  <c r="K29" i="42"/>
  <c r="I33" i="39"/>
  <c r="M35" i="42"/>
  <c r="I35" i="42"/>
  <c r="K35" i="42"/>
  <c r="L35" i="42"/>
  <c r="C35" i="42"/>
  <c r="D35" i="42"/>
  <c r="F35" i="42"/>
  <c r="G35" i="42"/>
  <c r="J35" i="42"/>
  <c r="E35" i="42"/>
  <c r="H35" i="42"/>
  <c r="H27" i="24"/>
  <c r="K32" i="24"/>
  <c r="E33" i="24"/>
  <c r="E36" i="24"/>
  <c r="E30" i="24"/>
  <c r="E40" i="24"/>
  <c r="E32" i="24"/>
  <c r="L40" i="24"/>
  <c r="W19" i="24"/>
  <c r="L36" i="24"/>
  <c r="L38" i="24"/>
  <c r="L33" i="24"/>
  <c r="L30" i="24"/>
  <c r="L32" i="24"/>
  <c r="L29" i="24"/>
  <c r="D38" i="24"/>
  <c r="D36" i="24"/>
  <c r="D40" i="24"/>
  <c r="D35" i="24"/>
  <c r="D29" i="24"/>
  <c r="D33" i="24"/>
  <c r="D32" i="24"/>
  <c r="F40" i="24"/>
  <c r="F28" i="24"/>
  <c r="F35" i="24"/>
  <c r="F32" i="24"/>
  <c r="I40" i="24"/>
  <c r="I30" i="24"/>
  <c r="I33" i="24"/>
  <c r="I38" i="24"/>
  <c r="I29" i="24"/>
  <c r="I27" i="24"/>
  <c r="I32" i="24"/>
  <c r="I26" i="24"/>
  <c r="L26" i="24"/>
  <c r="H35" i="24"/>
  <c r="H38" i="24"/>
  <c r="H29" i="24"/>
  <c r="H30" i="24"/>
  <c r="H34" i="24"/>
  <c r="H40" i="24"/>
  <c r="H33" i="24"/>
  <c r="M38" i="24"/>
  <c r="M33" i="24"/>
  <c r="M40" i="24"/>
  <c r="X19" i="24"/>
  <c r="M36" i="24"/>
  <c r="M29" i="24"/>
  <c r="M32" i="24"/>
  <c r="G35" i="24"/>
  <c r="G29" i="24"/>
  <c r="G40" i="24"/>
  <c r="G36" i="24"/>
  <c r="G32" i="24"/>
  <c r="D30" i="24"/>
  <c r="J30" i="24"/>
  <c r="J38" i="24"/>
  <c r="J29" i="24"/>
  <c r="J35" i="24"/>
  <c r="J40" i="24"/>
  <c r="J28" i="24"/>
  <c r="J32" i="24"/>
  <c r="J26" i="24"/>
  <c r="K36" i="24"/>
  <c r="K38" i="24"/>
  <c r="K27" i="24"/>
  <c r="K30" i="24"/>
  <c r="K40" i="24"/>
  <c r="K35" i="24"/>
  <c r="K28" i="24"/>
  <c r="C40" i="24"/>
  <c r="C36" i="24"/>
  <c r="C29" i="24"/>
  <c r="C27" i="24"/>
  <c r="C35" i="24"/>
  <c r="C33" i="24"/>
  <c r="C32" i="24"/>
  <c r="M30" i="24"/>
  <c r="X9" i="24"/>
  <c r="G30" i="24"/>
  <c r="D26" i="24"/>
  <c r="G26" i="24"/>
  <c r="H28" i="24"/>
  <c r="C28" i="24"/>
  <c r="F30" i="24"/>
  <c r="V11" i="24"/>
  <c r="W15" i="24"/>
  <c r="X12" i="24"/>
  <c r="X14" i="24"/>
  <c r="X8" i="24"/>
  <c r="M26" i="24"/>
  <c r="W14" i="24"/>
  <c r="W8" i="24"/>
  <c r="V17" i="24"/>
  <c r="K33" i="24"/>
  <c r="V6" i="24"/>
  <c r="J36" i="24"/>
  <c r="J33" i="24"/>
  <c r="I35" i="24"/>
  <c r="I28" i="24"/>
  <c r="H36" i="24"/>
  <c r="G28" i="24"/>
  <c r="F38" i="24"/>
  <c r="F33" i="24"/>
  <c r="E38" i="24"/>
  <c r="J31" i="24"/>
  <c r="L27" i="24"/>
  <c r="W6" i="24"/>
  <c r="I31" i="24"/>
  <c r="F34" i="24"/>
  <c r="D31" i="24"/>
  <c r="D28" i="24"/>
  <c r="K34" i="24"/>
  <c r="W5" i="24"/>
  <c r="M28" i="24"/>
  <c r="D34" i="24"/>
  <c r="D27" i="24"/>
  <c r="F26" i="24"/>
  <c r="E27" i="24"/>
  <c r="L34" i="24"/>
  <c r="E28" i="24"/>
  <c r="X6" i="24"/>
  <c r="M27" i="24"/>
  <c r="E26" i="24"/>
  <c r="M34" i="24"/>
  <c r="H26" i="24"/>
  <c r="L31" i="24"/>
  <c r="H37" i="24"/>
  <c r="E34" i="24"/>
  <c r="E37" i="24"/>
  <c r="G34" i="24"/>
  <c r="J34" i="24"/>
  <c r="H31" i="24"/>
  <c r="C34" i="24"/>
  <c r="C37" i="24"/>
  <c r="W13" i="24"/>
  <c r="L37" i="24"/>
  <c r="I37" i="24"/>
  <c r="I34" i="24"/>
  <c r="W16" i="24"/>
  <c r="J37" i="24"/>
  <c r="I39" i="24"/>
  <c r="V5" i="24"/>
  <c r="G38" i="24"/>
  <c r="F36" i="24"/>
  <c r="F29" i="24"/>
  <c r="F27" i="24"/>
  <c r="F31" i="24"/>
  <c r="G33" i="24"/>
  <c r="L39" i="24"/>
  <c r="H39" i="24"/>
  <c r="V13" i="24"/>
  <c r="X13" i="24"/>
  <c r="K26" i="24"/>
  <c r="G27" i="24"/>
  <c r="E29" i="24"/>
  <c r="V7" i="24"/>
  <c r="X7" i="24"/>
  <c r="J27" i="24"/>
  <c r="W9" i="24"/>
  <c r="H32" i="24"/>
  <c r="X11" i="24"/>
  <c r="W11" i="24"/>
  <c r="W17" i="24"/>
  <c r="C38" i="24"/>
  <c r="X17" i="24"/>
  <c r="W12" i="24"/>
  <c r="V12" i="24"/>
  <c r="M35" i="24"/>
  <c r="L35" i="24"/>
  <c r="L28" i="24"/>
  <c r="W7" i="24"/>
  <c r="V15" i="24"/>
  <c r="K29" i="24"/>
  <c r="V8" i="24"/>
  <c r="C31" i="24"/>
  <c r="W10" i="24"/>
  <c r="G31" i="24"/>
  <c r="D37" i="24"/>
  <c r="K37" i="24"/>
  <c r="V16" i="24"/>
  <c r="J39" i="24"/>
  <c r="F39" i="24"/>
  <c r="F37" i="24"/>
  <c r="V10" i="24"/>
  <c r="K31" i="24"/>
  <c r="E31" i="24"/>
  <c r="M37" i="24"/>
  <c r="X16" i="24"/>
  <c r="M31" i="24"/>
  <c r="X10" i="24"/>
  <c r="G37" i="24"/>
  <c r="V18" i="24"/>
  <c r="K39" i="24"/>
  <c r="G39" i="24"/>
  <c r="C39" i="24"/>
  <c r="W18" i="24"/>
  <c r="D39" i="24"/>
  <c r="M39" i="24"/>
  <c r="X18" i="24"/>
  <c r="E39" i="24"/>
  <c r="J4" i="52" l="1"/>
  <c r="G4" i="52"/>
  <c r="I4" i="52"/>
  <c r="K4" i="52"/>
  <c r="H4" i="52"/>
</calcChain>
</file>

<file path=xl/sharedStrings.xml><?xml version="1.0" encoding="utf-8"?>
<sst xmlns="http://schemas.openxmlformats.org/spreadsheetml/2006/main" count="382" uniqueCount="141">
  <si>
    <t>Pramonės procesai</t>
  </si>
  <si>
    <t>Atliekų deginimas ir gaisrai(namų, automobilių)</t>
  </si>
  <si>
    <t>-48%</t>
  </si>
  <si>
    <t>Ūkio sektorius</t>
  </si>
  <si>
    <t>Ūkio pasektoris</t>
  </si>
  <si>
    <t>Kiekis, 1000 tonų</t>
  </si>
  <si>
    <t>Energetika</t>
  </si>
  <si>
    <t>2015/2005</t>
  </si>
  <si>
    <t>Pokytis, proc.</t>
  </si>
  <si>
    <t>Kelių transportas</t>
  </si>
  <si>
    <t>2014/2005</t>
  </si>
  <si>
    <t>Geležinkeliai</t>
  </si>
  <si>
    <t>Aviacija</t>
  </si>
  <si>
    <t>Laivyba</t>
  </si>
  <si>
    <t>Dujotiekiai</t>
  </si>
  <si>
    <t>Dalis nuo viso kiekio, proc.</t>
  </si>
  <si>
    <t>-*) Nacionalinių teršalų limitų direktyvos (EUROPOS PARLAMENTO IR TARYBOS DIREKTYVA (ES) 2016/2284) įpareigojimas Lietuvai</t>
  </si>
  <si>
    <t>-32%</t>
  </si>
  <si>
    <t>Atliekų tvarkymas</t>
  </si>
  <si>
    <t>Viešoji elektros ir šilumos gamyba</t>
  </si>
  <si>
    <t>Naftos produktų gamyba ir paskirstymas</t>
  </si>
  <si>
    <t>Tirpiklių vartojimas</t>
  </si>
  <si>
    <t>Atliekų apdorojimas</t>
  </si>
  <si>
    <t>Įpareigojimas 2020/2005 *)</t>
  </si>
  <si>
    <t>-55%</t>
  </si>
  <si>
    <t>viso</t>
  </si>
  <si>
    <t>VISO</t>
  </si>
  <si>
    <t>Kitas transportas</t>
  </si>
  <si>
    <t>Žemės ūkis</t>
  </si>
  <si>
    <t>Transportas</t>
  </si>
  <si>
    <t>Išmestas į aplinkos orą amoniako (NH3) kiekis Lietuvos ūkyje</t>
  </si>
  <si>
    <t>2013/2005</t>
  </si>
  <si>
    <t>-20%</t>
  </si>
  <si>
    <t>Stacionarus ir mobilus deginimas pramonėje ir statyboje</t>
  </si>
  <si>
    <t>Stacionarus deginimas namų ūkiuose</t>
  </si>
  <si>
    <t>Stacionarus ir mobilus deginimas žemės ūkyje, paslaugų s. ir pan.</t>
  </si>
  <si>
    <t>Išmestas į aplinkos orą azoto oksidų (NOx) kiekis Lietuvos ūkyje</t>
  </si>
  <si>
    <t>Išmesto į aplinkos orą azoto oksidų (NOx) kiekio pasiskirstymas pagal ūkio sektorius</t>
  </si>
  <si>
    <t>Išmestas į aplinkos orą NMLOJ (nemetaninių lakiųjų organinių junginių) kiekis Lietuvos ūkyje</t>
  </si>
  <si>
    <t>Išmesto į aplinkos orą NMLOJ (nemetaninių lakiųjų organinių junginių) kiekio pasiskirstymas pagal ūkio sektorius</t>
  </si>
  <si>
    <t>Išmestas į aplinkos orą sieros oksido (SO2) kiekis Lietuvos ūkyje</t>
  </si>
  <si>
    <t>Išmesto į aplinkos orą sieros oksido (SO2) kiekio pasiskirstymas pagal ūkio sektorius</t>
  </si>
  <si>
    <t>Išmestas į aplinkos orą kietųjų dalelių (KD2.5) kiekis Lietuvos ūkyje</t>
  </si>
  <si>
    <t>Išmesto į aplinkos orą kietųjų dalelių (KD2.5) kiekio pasiskirstymas pagal ūkio sektorius</t>
  </si>
  <si>
    <t>Pramonė ir statyba</t>
  </si>
  <si>
    <t>NOx</t>
  </si>
  <si>
    <t>SO2</t>
  </si>
  <si>
    <t>NH3</t>
  </si>
  <si>
    <t>Reduction commitments 2020 vs 2005 (NECD) / Sumažinimo įpareigojimas 2020/2005 (NECD)</t>
  </si>
  <si>
    <t>NMVOC / NMLOJ</t>
  </si>
  <si>
    <t>PM2.5 / KD2.5</t>
  </si>
  <si>
    <t>Sumažinimo įpareigojimas 2030/2005</t>
  </si>
  <si>
    <t>NMLOJ</t>
  </si>
  <si>
    <t>ΚD2.5</t>
  </si>
  <si>
    <t>2012/2005</t>
  </si>
  <si>
    <t>2011/2005</t>
  </si>
  <si>
    <t>2010/2005</t>
  </si>
  <si>
    <t>2009/2005</t>
  </si>
  <si>
    <t>2008/2005</t>
  </si>
  <si>
    <t>2007/2005</t>
  </si>
  <si>
    <t>Pokytis:</t>
  </si>
  <si>
    <t>2006/2005</t>
  </si>
  <si>
    <t>TIKRINU</t>
  </si>
  <si>
    <t>2020 įpareigojimas</t>
  </si>
  <si>
    <t>2030 įpareigojimas</t>
  </si>
  <si>
    <t>2020 įsipareigojimai</t>
  </si>
  <si>
    <t>2030 įsipareigojimai</t>
  </si>
  <si>
    <t>2016/2005</t>
  </si>
  <si>
    <t>2016/2015</t>
  </si>
  <si>
    <t>2016/2014</t>
  </si>
  <si>
    <t>2017/2016</t>
  </si>
  <si>
    <t>2017/2005</t>
  </si>
  <si>
    <t>2017/205</t>
  </si>
  <si>
    <t>Pagrindinių teršalų išmetamas kiekis į aplinką, 1000 tonų</t>
  </si>
  <si>
    <t>NMVOC / NMLOJ*</t>
  </si>
  <si>
    <t>Įpareigojimas 2020/2005</t>
  </si>
  <si>
    <t>Ipareigojimas 2030/2005</t>
  </si>
  <si>
    <t>*bendras kiekis su žemės ūkio sektoriumi</t>
  </si>
  <si>
    <t>NMVOC/ NMLOJ*</t>
  </si>
  <si>
    <t>* Skaičiuojant išmetamą teršalų kiekį neįskaičiuoti teršalai išmesti iš žemės ūkio sektoriaus</t>
  </si>
  <si>
    <t>NOx*</t>
  </si>
  <si>
    <t>Į aplinkos orą išmetamo pagrindinių teršalų kiekio mažėjimas (%) lyginant su 2005 metais</t>
  </si>
  <si>
    <t xml:space="preserve">1 pav. Į aplinkos orą išmetamo pagrindinių teršalų kiekio mažėjimas (%) lyginant su 2005 metais ir įsipareigojimai dėl išmetamo teršalų kiekio sumažinimo iki 2020 ir 2030 m. </t>
  </si>
  <si>
    <t>Metai</t>
  </si>
  <si>
    <t>2018/2017</t>
  </si>
  <si>
    <t>2018/2005</t>
  </si>
  <si>
    <t>2 pav. 2018 metais  Į aplinkos orą išmesto   teršalų kiekio sumažėjimas palyginus su 2005 metais</t>
  </si>
  <si>
    <t>Trend 2005-2018, % / Pokytis 2018/2005, %</t>
  </si>
  <si>
    <t>Trend 1990-2018, % / Pokytis 2018/1990, %</t>
  </si>
  <si>
    <t>Pagrindinių teršalų  kiekis išmestas į aplinkos orą Lietuvos teritorijoje 1990-2018 metais, 1000 tonų</t>
  </si>
  <si>
    <t>2015/2014</t>
  </si>
  <si>
    <t>2005/2018m. Sumžėjimas</t>
  </si>
  <si>
    <t>VISOS ŪKINĖS VEIKLOS</t>
  </si>
  <si>
    <t>NH3 kiekis, 1000 t</t>
  </si>
  <si>
    <t>NH3 kiekio pokytis palyginus su praėjusiais metais, %</t>
  </si>
  <si>
    <t>NH3 kiekio pokytis palyginus su 2005 metais, %</t>
  </si>
  <si>
    <t>VISŲ GYVULIŲ IR PAUKŠČIŲ MĖŠLO TVARKYMAS TVARTUOSE</t>
  </si>
  <si>
    <t>NH3 dalis visame nacionaliniame NH3 kiekyje</t>
  </si>
  <si>
    <t>Galvijų mėšlo tvarkymas tvartuose</t>
  </si>
  <si>
    <t>Galvijų bandos dydis, 1000 galvų</t>
  </si>
  <si>
    <t>Vidutinis metinis azoto (N) kiekis, išmestas iš vieno gyvulio, kg</t>
  </si>
  <si>
    <t>Kiaulių mėšlo tvarkymas tvartuose</t>
  </si>
  <si>
    <t>Kiaulių bandos dydis, 1000 galvų</t>
  </si>
  <si>
    <t>Paukščių mėšlo tvarkymas tvartuose</t>
  </si>
  <si>
    <t>NH3 kiekis iš paukščių mėšlo tvarkymo, 1000 t</t>
  </si>
  <si>
    <t>Paukščių bandos dydis, 1000 galvų</t>
  </si>
  <si>
    <t>Kitų gyvulių mėšlo tvarkymas tvartuose</t>
  </si>
  <si>
    <t>NH3 kiekis iš kitų gyvulių mėšlo tvarkymo, 1000 t</t>
  </si>
  <si>
    <t>MĖŠLAS GANYKLOSE</t>
  </si>
  <si>
    <t>DIRVŲ TRĘŠIMAS VISŲ GYVULIŲ IR PAUKŠČIŲ MĖŠLU</t>
  </si>
  <si>
    <t>Dirvų tręšimas galvijų mėšlu</t>
  </si>
  <si>
    <t>Dirvų tręšimas kiaulių mėšlu</t>
  </si>
  <si>
    <t>Dirvų tręšimas kitų gyvulių ir paukščių mėšlu</t>
  </si>
  <si>
    <t>NH3 kiekis iš tręšimo kitu mėšlu, 1000 t</t>
  </si>
  <si>
    <t>VISI MĖŠLO TVARKYMO PROCESAI</t>
  </si>
  <si>
    <t>NH3 kiekis iš visų azoto neorganinių trąšų naudojimo, 1000 t</t>
  </si>
  <si>
    <t>Visų azoto neorganinių trąšų sunaudotas kiekis (N), 1000 t</t>
  </si>
  <si>
    <t>Kitų trašų naudojimas</t>
  </si>
  <si>
    <t>NH3 kiekis iš kitų trąšų naudojimo, 1000 t</t>
  </si>
  <si>
    <t>VISOS ŽEMĖS ŪKIO VEIKLOS</t>
  </si>
  <si>
    <t>NH3 kiekis iš visų žemės ūkio veiklų, 1000 t</t>
  </si>
  <si>
    <t>VISOS KITOS ŪKIO SRITYS</t>
  </si>
  <si>
    <t>Karbamidas</t>
  </si>
  <si>
    <t>Amonio sulfatas *)</t>
  </si>
  <si>
    <t>Amonio nitratas</t>
  </si>
  <si>
    <t>Kalcio amonio nitratas (KAN)</t>
  </si>
  <si>
    <t>Amonio fosfatas</t>
  </si>
  <si>
    <t>Kitos NP</t>
  </si>
  <si>
    <t>N P K junginiai</t>
  </si>
  <si>
    <t>Visos</t>
  </si>
  <si>
    <t xml:space="preserve">*-didelis amoniako išsiskyrimas </t>
  </si>
  <si>
    <t>Trąšų kiekio pokytis palyginus su 2005 metais, %</t>
  </si>
  <si>
    <t>Amonio sulfato</t>
  </si>
  <si>
    <t>Azotinių sintetinių trąšų naudojimas Lietuvoje, 1000 t</t>
  </si>
  <si>
    <t>tikrinu</t>
  </si>
  <si>
    <t>VISŲ AZOTO SINTETINIŲ NEORGANINIŲ TRAŠŲ NAUDOJIMAS</t>
  </si>
  <si>
    <t>Azoto tirpalų</t>
  </si>
  <si>
    <t>Visos (be amonio sulfato ir azoto tirpalų)</t>
  </si>
  <si>
    <t>Visų (be amonio sulfato ir azoto tirpalų)</t>
  </si>
  <si>
    <t>Azoto tirpalai *)</t>
  </si>
  <si>
    <t>ir ūkinių veiklų apimtys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</si>
</sst>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50" x14ac:knownFonts="1">
    <font>
      <sz val="10"/>
      <color indexed="8"/>
      <name val="Arial"/>
      <family val="2"/>
      <charset val="186"/>
    </font>
    <font>
      <sz val="14"/>
      <color theme="1"/>
      <name val="Arial Narrow"/>
      <family val="2"/>
      <charset val="186"/>
    </font>
    <font>
      <sz val="10"/>
      <name val="Arial"/>
      <family val="2"/>
    </font>
    <font>
      <sz val="9"/>
      <name val="Times New Roman"/>
      <family val="1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0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i/>
      <sz val="8"/>
      <color indexed="8"/>
      <name val="Arial"/>
      <family val="2"/>
      <charset val="186"/>
    </font>
    <font>
      <i/>
      <sz val="8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2"/>
      <color indexed="8"/>
      <name val="Arial"/>
      <family val="2"/>
      <charset val="186"/>
    </font>
    <font>
      <b/>
      <i/>
      <sz val="12"/>
      <color indexed="10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sz val="8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186"/>
    </font>
    <font>
      <sz val="8"/>
      <color rgb="FF00B050"/>
      <name val="Arial"/>
      <family val="2"/>
      <charset val="186"/>
    </font>
    <font>
      <sz val="10"/>
      <color rgb="FF00B050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</font>
    <font>
      <b/>
      <i/>
      <sz val="9"/>
      <color indexed="8"/>
      <name val="Arial"/>
      <family val="2"/>
      <charset val="186"/>
    </font>
    <font>
      <b/>
      <sz val="12"/>
      <color rgb="FFFF0000"/>
      <name val="Arial"/>
      <family val="2"/>
      <charset val="186"/>
    </font>
    <font>
      <sz val="11"/>
      <color indexed="8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color rgb="FF00B050"/>
      <name val="Arial"/>
      <family val="2"/>
      <charset val="186"/>
    </font>
    <font>
      <sz val="9"/>
      <name val="Arial"/>
      <family val="2"/>
      <charset val="186"/>
    </font>
    <font>
      <sz val="11"/>
      <name val="Arial"/>
      <family val="2"/>
      <charset val="186"/>
    </font>
    <font>
      <b/>
      <sz val="8"/>
      <color rgb="FFFF0000"/>
      <name val="Arial"/>
      <family val="2"/>
      <charset val="186"/>
    </font>
    <font>
      <b/>
      <sz val="12"/>
      <color rgb="FFFF000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  <charset val="186"/>
    </font>
    <font>
      <sz val="14"/>
      <color rgb="FFFF0000"/>
      <name val="Arial Narrow"/>
      <family val="2"/>
      <charset val="186"/>
    </font>
    <font>
      <b/>
      <sz val="14"/>
      <color theme="1"/>
      <name val="Arial Narrow"/>
      <family val="2"/>
      <charset val="186"/>
    </font>
    <font>
      <b/>
      <sz val="18"/>
      <color indexed="8"/>
      <name val="Arial Narrow"/>
      <family val="2"/>
      <charset val="186"/>
    </font>
    <font>
      <b/>
      <i/>
      <sz val="14"/>
      <color theme="1"/>
      <name val="Arial Narrow"/>
      <family val="2"/>
      <charset val="186"/>
    </font>
    <font>
      <i/>
      <sz val="14"/>
      <color theme="1"/>
      <name val="Arial Narrow"/>
      <family val="2"/>
      <charset val="186"/>
    </font>
    <font>
      <b/>
      <i/>
      <sz val="16"/>
      <color rgb="FFFF0000"/>
      <name val="Arial Narrow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ABF8F"/>
      </left>
      <right style="medium">
        <color rgb="FFFABF8F"/>
      </right>
      <top style="medium">
        <color rgb="FFFABF8F"/>
      </top>
      <bottom style="medium">
        <color rgb="FFFABF8F"/>
      </bottom>
      <diagonal/>
    </border>
    <border>
      <left style="medium">
        <color rgb="FFFABF8F"/>
      </left>
      <right style="medium">
        <color rgb="FFFABF8F"/>
      </right>
      <top/>
      <bottom style="medium">
        <color rgb="FFFABF8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ont="0" applyFill="0" applyBorder="0" applyProtection="0">
      <alignment horizontal="left" vertical="center" indent="2"/>
    </xf>
    <xf numFmtId="0" fontId="2" fillId="0" borderId="0" applyNumberFormat="0" applyFont="0" applyFill="0" applyBorder="0" applyProtection="0">
      <alignment horizontal="left" vertical="center" indent="5"/>
    </xf>
    <xf numFmtId="0" fontId="2" fillId="0" borderId="0" applyNumberFormat="0" applyFont="0" applyFill="0" applyBorder="0" applyProtection="0">
      <alignment horizontal="left" vertical="center" indent="5"/>
    </xf>
    <xf numFmtId="0" fontId="5" fillId="2" borderId="0" applyBorder="0" applyAlignment="0"/>
    <xf numFmtId="0" fontId="3" fillId="2" borderId="0" applyBorder="0">
      <alignment horizontal="right" vertical="center"/>
    </xf>
    <xf numFmtId="0" fontId="3" fillId="3" borderId="0" applyBorder="0">
      <alignment horizontal="right" vertical="center"/>
    </xf>
    <xf numFmtId="0" fontId="3" fillId="3" borderId="0" applyBorder="0">
      <alignment horizontal="right" vertical="center"/>
    </xf>
    <xf numFmtId="0" fontId="6" fillId="3" borderId="1">
      <alignment horizontal="right" vertical="center"/>
    </xf>
    <xf numFmtId="0" fontId="8" fillId="3" borderId="1">
      <alignment horizontal="right" vertical="center"/>
    </xf>
    <xf numFmtId="0" fontId="6" fillId="4" borderId="1">
      <alignment horizontal="right" vertical="center"/>
    </xf>
    <xf numFmtId="0" fontId="6" fillId="4" borderId="1">
      <alignment horizontal="right" vertical="center"/>
    </xf>
    <xf numFmtId="0" fontId="6" fillId="4" borderId="2">
      <alignment horizontal="right" vertical="center"/>
    </xf>
    <xf numFmtId="0" fontId="6" fillId="4" borderId="3">
      <alignment horizontal="right" vertical="center"/>
    </xf>
    <xf numFmtId="0" fontId="6" fillId="4" borderId="4">
      <alignment horizontal="right" vertical="center"/>
    </xf>
    <xf numFmtId="0" fontId="6" fillId="0" borderId="0" applyNumberFormat="0">
      <alignment horizontal="right"/>
    </xf>
    <xf numFmtId="0" fontId="3" fillId="4" borderId="5">
      <alignment horizontal="left" vertical="center" wrapText="1" indent="2"/>
    </xf>
    <xf numFmtId="0" fontId="3" fillId="0" borderId="5">
      <alignment horizontal="left" vertical="center" wrapText="1" indent="2"/>
    </xf>
    <xf numFmtId="0" fontId="3" fillId="3" borderId="3">
      <alignment horizontal="left" vertical="center"/>
    </xf>
    <xf numFmtId="0" fontId="6" fillId="0" borderId="6">
      <alignment horizontal="left" vertical="top" wrapText="1"/>
    </xf>
    <xf numFmtId="0" fontId="2" fillId="0" borderId="7"/>
    <xf numFmtId="0" fontId="7" fillId="0" borderId="0" applyNumberFormat="0" applyFill="0" applyBorder="0" applyAlignment="0" applyProtection="0"/>
    <xf numFmtId="0" fontId="3" fillId="0" borderId="0" applyBorder="0">
      <alignment horizontal="right" vertical="center"/>
    </xf>
    <xf numFmtId="0" fontId="3" fillId="0" borderId="1">
      <alignment horizontal="right" vertical="center"/>
    </xf>
    <xf numFmtId="1" fontId="9" fillId="3" borderId="0" applyBorder="0">
      <alignment horizontal="right" vertical="center"/>
    </xf>
    <xf numFmtId="0" fontId="4" fillId="0" borderId="0"/>
    <xf numFmtId="0" fontId="2" fillId="5" borderId="1"/>
    <xf numFmtId="0" fontId="2" fillId="0" borderId="0"/>
    <xf numFmtId="4" fontId="3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3" fillId="0" borderId="1" applyNumberFormat="0" applyFill="0" applyAlignment="0" applyProtection="0"/>
    <xf numFmtId="0" fontId="2" fillId="6" borderId="0" applyNumberFormat="0" applyFont="0" applyBorder="0" applyAlignment="0" applyProtection="0"/>
    <xf numFmtId="0" fontId="2" fillId="6" borderId="0" applyNumberFormat="0" applyFont="0" applyBorder="0" applyAlignment="0" applyProtection="0"/>
    <xf numFmtId="4" fontId="2" fillId="0" borderId="0"/>
    <xf numFmtId="0" fontId="3" fillId="6" borderId="1"/>
    <xf numFmtId="0" fontId="2" fillId="0" borderId="0"/>
    <xf numFmtId="0" fontId="2" fillId="0" borderId="0"/>
    <xf numFmtId="0" fontId="2" fillId="0" borderId="0"/>
    <xf numFmtId="0" fontId="25" fillId="0" borderId="0"/>
    <xf numFmtId="0" fontId="10" fillId="0" borderId="0" applyNumberFormat="0" applyFill="0" applyBorder="0" applyAlignment="0" applyProtection="0"/>
    <xf numFmtId="0" fontId="3" fillId="0" borderId="0"/>
    <xf numFmtId="0" fontId="29" fillId="0" borderId="0"/>
    <xf numFmtId="0" fontId="43" fillId="0" borderId="0"/>
    <xf numFmtId="0" fontId="1" fillId="0" borderId="0"/>
  </cellStyleXfs>
  <cellXfs count="278">
    <xf numFmtId="0" fontId="0" fillId="0" borderId="0" xfId="0"/>
    <xf numFmtId="0" fontId="12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9" fontId="14" fillId="0" borderId="0" xfId="0" applyNumberFormat="1" applyFont="1"/>
    <xf numFmtId="9" fontId="14" fillId="0" borderId="0" xfId="0" quotePrefix="1" applyNumberFormat="1" applyFont="1" applyAlignment="1">
      <alignment horizontal="center"/>
    </xf>
    <xf numFmtId="0" fontId="0" fillId="0" borderId="0" xfId="0" applyFill="1"/>
    <xf numFmtId="0" fontId="16" fillId="0" borderId="0" xfId="0" quotePrefix="1" applyFont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7" fillId="0" borderId="1" xfId="0" applyFont="1" applyFill="1" applyBorder="1"/>
    <xf numFmtId="9" fontId="0" fillId="0" borderId="0" xfId="0" applyNumberFormat="1"/>
    <xf numFmtId="164" fontId="14" fillId="0" borderId="0" xfId="0" applyNumberFormat="1" applyFont="1" applyFill="1" applyBorder="1"/>
    <xf numFmtId="0" fontId="27" fillId="0" borderId="0" xfId="0" applyFont="1"/>
    <xf numFmtId="164" fontId="0" fillId="0" borderId="0" xfId="0" applyNumberFormat="1"/>
    <xf numFmtId="0" fontId="0" fillId="0" borderId="0" xfId="0" applyBorder="1"/>
    <xf numFmtId="164" fontId="14" fillId="0" borderId="1" xfId="0" applyNumberFormat="1" applyFont="1" applyBorder="1" applyAlignment="1">
      <alignment horizontal="center" vertical="center" wrapText="1"/>
    </xf>
    <xf numFmtId="2" fontId="17" fillId="9" borderId="1" xfId="0" applyNumberFormat="1" applyFont="1" applyFill="1" applyBorder="1" applyAlignment="1">
      <alignment horizontal="center" vertical="center" wrapText="1"/>
    </xf>
    <xf numFmtId="2" fontId="18" fillId="9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0" applyNumberFormat="1" applyFont="1"/>
    <xf numFmtId="164" fontId="0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Font="1"/>
    <xf numFmtId="2" fontId="17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/>
    <xf numFmtId="0" fontId="17" fillId="0" borderId="1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/>
    <xf numFmtId="0" fontId="0" fillId="0" borderId="16" xfId="0" applyBorder="1"/>
    <xf numFmtId="0" fontId="0" fillId="0" borderId="15" xfId="0" applyBorder="1"/>
    <xf numFmtId="0" fontId="13" fillId="0" borderId="1" xfId="0" applyFont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quotePrefix="1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30" fillId="0" borderId="0" xfId="35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164" fontId="32" fillId="0" borderId="1" xfId="0" applyNumberFormat="1" applyFont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 wrapText="1"/>
    </xf>
    <xf numFmtId="2" fontId="11" fillId="9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9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14" fillId="0" borderId="0" xfId="0" applyNumberFormat="1" applyFont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0" fontId="11" fillId="0" borderId="1" xfId="0" applyNumberFormat="1" applyFont="1" applyBorder="1"/>
    <xf numFmtId="164" fontId="11" fillId="0" borderId="1" xfId="0" applyNumberFormat="1" applyFont="1" applyBorder="1" applyAlignment="1">
      <alignment horizontal="center" vertical="center" wrapText="1"/>
    </xf>
    <xf numFmtId="164" fontId="11" fillId="9" borderId="1" xfId="0" applyNumberFormat="1" applyFont="1" applyFill="1" applyBorder="1" applyAlignment="1">
      <alignment horizontal="center" vertical="center" wrapText="1"/>
    </xf>
    <xf numFmtId="164" fontId="22" fillId="9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10" fontId="32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32" fillId="0" borderId="1" xfId="0" applyNumberFormat="1" applyFont="1" applyBorder="1"/>
    <xf numFmtId="0" fontId="22" fillId="0" borderId="0" xfId="0" applyFont="1"/>
    <xf numFmtId="0" fontId="2" fillId="0" borderId="0" xfId="36"/>
    <xf numFmtId="0" fontId="2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65" fontId="33" fillId="0" borderId="1" xfId="0" applyNumberFormat="1" applyFont="1" applyBorder="1" applyAlignment="1">
      <alignment horizontal="center" vertical="center"/>
    </xf>
    <xf numFmtId="10" fontId="33" fillId="9" borderId="1" xfId="0" applyNumberFormat="1" applyFont="1" applyFill="1" applyBorder="1" applyAlignment="1">
      <alignment horizontal="center" vertical="center" wrapText="1"/>
    </xf>
    <xf numFmtId="165" fontId="33" fillId="9" borderId="1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20" fillId="0" borderId="1" xfId="0" applyFont="1" applyFill="1" applyBorder="1" applyAlignment="1">
      <alignment horizontal="center" vertical="center" wrapText="1"/>
    </xf>
    <xf numFmtId="0" fontId="20" fillId="8" borderId="11" xfId="0" quotePrefix="1" applyFont="1" applyFill="1" applyBorder="1" applyAlignment="1">
      <alignment horizontal="left" vertical="center"/>
    </xf>
    <xf numFmtId="0" fontId="20" fillId="8" borderId="1" xfId="0" quotePrefix="1" applyFont="1" applyFill="1" applyBorder="1" applyAlignment="1">
      <alignment horizontal="left" vertical="top"/>
    </xf>
    <xf numFmtId="164" fontId="0" fillId="0" borderId="1" xfId="0" applyNumberFormat="1" applyFont="1" applyBorder="1" applyAlignment="1">
      <alignment horizontal="center" vertical="center"/>
    </xf>
    <xf numFmtId="0" fontId="20" fillId="8" borderId="11" xfId="0" applyFont="1" applyFill="1" applyBorder="1" applyAlignment="1">
      <alignment horizontal="left" vertical="center"/>
    </xf>
    <xf numFmtId="0" fontId="20" fillId="8" borderId="1" xfId="0" applyFont="1" applyFill="1" applyBorder="1" applyAlignment="1">
      <alignment horizontal="left" vertical="top"/>
    </xf>
    <xf numFmtId="0" fontId="20" fillId="8" borderId="11" xfId="0" applyFont="1" applyFill="1" applyBorder="1" applyAlignment="1">
      <alignment horizontal="left" vertical="center" wrapText="1"/>
    </xf>
    <xf numFmtId="0" fontId="20" fillId="8" borderId="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4" fillId="0" borderId="0" xfId="36" applyFont="1"/>
    <xf numFmtId="0" fontId="11" fillId="8" borderId="11" xfId="0" quotePrefix="1" applyFont="1" applyFill="1" applyBorder="1" applyAlignment="1">
      <alignment horizontal="left" vertical="center" wrapText="1"/>
    </xf>
    <xf numFmtId="0" fontId="20" fillId="8" borderId="1" xfId="0" quotePrefix="1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0" fillId="0" borderId="1" xfId="0" applyFont="1" applyBorder="1"/>
    <xf numFmtId="164" fontId="21" fillId="0" borderId="1" xfId="0" applyNumberFormat="1" applyFont="1" applyBorder="1" applyAlignment="1">
      <alignment horizontal="center" vertical="center" wrapText="1"/>
    </xf>
    <xf numFmtId="165" fontId="37" fillId="9" borderId="1" xfId="35" applyNumberFormat="1" applyFont="1" applyFill="1" applyBorder="1" applyAlignment="1" applyProtection="1">
      <alignment horizontal="center" vertical="center" wrapText="1"/>
      <protection locked="0"/>
    </xf>
    <xf numFmtId="9" fontId="34" fillId="0" borderId="1" xfId="0" applyNumberFormat="1" applyFont="1" applyBorder="1" applyAlignment="1">
      <alignment horizontal="center" vertical="center"/>
    </xf>
    <xf numFmtId="9" fontId="35" fillId="0" borderId="1" xfId="0" quotePrefix="1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2" fontId="14" fillId="9" borderId="1" xfId="0" applyNumberFormat="1" applyFont="1" applyFill="1" applyBorder="1" applyAlignment="1">
      <alignment horizontal="center" vertical="center" wrapText="1"/>
    </xf>
    <xf numFmtId="166" fontId="36" fillId="9" borderId="1" xfId="35" applyNumberFormat="1" applyFont="1" applyFill="1" applyBorder="1" applyAlignment="1" applyProtection="1">
      <alignment horizontal="center" vertical="center" wrapText="1"/>
      <protection locked="0"/>
    </xf>
    <xf numFmtId="164" fontId="14" fillId="9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/>
    <xf numFmtId="0" fontId="13" fillId="0" borderId="1" xfId="0" applyFont="1" applyBorder="1" applyAlignment="1">
      <alignment horizontal="left" vertical="center"/>
    </xf>
    <xf numFmtId="0" fontId="0" fillId="0" borderId="1" xfId="0" applyFont="1" applyBorder="1" applyAlignment="1"/>
    <xf numFmtId="10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/>
    <xf numFmtId="0" fontId="2" fillId="0" borderId="0" xfId="36" applyAlignment="1"/>
    <xf numFmtId="0" fontId="0" fillId="0" borderId="0" xfId="0" applyAlignment="1"/>
    <xf numFmtId="0" fontId="11" fillId="0" borderId="0" xfId="0" applyFont="1"/>
    <xf numFmtId="0" fontId="38" fillId="7" borderId="13" xfId="0" applyFont="1" applyFill="1" applyBorder="1" applyAlignment="1">
      <alignment vertical="center" wrapText="1"/>
    </xf>
    <xf numFmtId="0" fontId="22" fillId="7" borderId="13" xfId="0" applyFont="1" applyFill="1" applyBorder="1" applyAlignment="1">
      <alignment vertical="center" wrapText="1"/>
    </xf>
    <xf numFmtId="0" fontId="22" fillId="7" borderId="14" xfId="0" applyFont="1" applyFill="1" applyBorder="1" applyAlignment="1">
      <alignment vertical="center" wrapText="1"/>
    </xf>
    <xf numFmtId="164" fontId="32" fillId="9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10" fontId="0" fillId="0" borderId="1" xfId="0" applyNumberFormat="1" applyBorder="1"/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 applyProtection="1">
      <alignment horizontal="center" vertical="center" wrapText="1"/>
    </xf>
    <xf numFmtId="0" fontId="11" fillId="8" borderId="18" xfId="0" applyFont="1" applyFill="1" applyBorder="1" applyAlignment="1">
      <alignment horizontal="center" vertical="center"/>
    </xf>
    <xf numFmtId="0" fontId="21" fillId="8" borderId="19" xfId="0" quotePrefix="1" applyFont="1" applyFill="1" applyBorder="1" applyAlignment="1">
      <alignment horizontal="center"/>
    </xf>
    <xf numFmtId="0" fontId="21" fillId="8" borderId="19" xfId="0" quotePrefix="1" applyFont="1" applyFill="1" applyBorder="1" applyAlignment="1">
      <alignment horizontal="center" wrapText="1"/>
    </xf>
    <xf numFmtId="0" fontId="21" fillId="8" borderId="19" xfId="0" applyFont="1" applyFill="1" applyBorder="1" applyAlignment="1">
      <alignment horizontal="center"/>
    </xf>
    <xf numFmtId="0" fontId="21" fillId="8" borderId="20" xfId="0" applyFont="1" applyFill="1" applyBorder="1" applyAlignment="1">
      <alignment horizontal="center" wrapText="1"/>
    </xf>
    <xf numFmtId="0" fontId="0" fillId="0" borderId="3" xfId="0" applyBorder="1"/>
    <xf numFmtId="0" fontId="0" fillId="0" borderId="3" xfId="0" applyFill="1" applyBorder="1"/>
    <xf numFmtId="0" fontId="0" fillId="0" borderId="2" xfId="0" applyFill="1" applyBorder="1"/>
    <xf numFmtId="0" fontId="0" fillId="0" borderId="21" xfId="0" applyBorder="1"/>
    <xf numFmtId="0" fontId="31" fillId="0" borderId="1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quotePrefix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64" fontId="32" fillId="0" borderId="1" xfId="0" applyNumberFormat="1" applyFont="1" applyBorder="1" applyAlignment="1">
      <alignment horizontal="center" vertical="center"/>
    </xf>
    <xf numFmtId="10" fontId="2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quotePrefix="1" applyFont="1" applyBorder="1" applyAlignment="1">
      <alignment horizontal="center" vertical="center" wrapText="1"/>
    </xf>
    <xf numFmtId="0" fontId="0" fillId="0" borderId="0" xfId="0" applyFont="1" applyFill="1"/>
    <xf numFmtId="0" fontId="11" fillId="0" borderId="0" xfId="0" applyFont="1" applyFill="1"/>
    <xf numFmtId="10" fontId="39" fillId="0" borderId="1" xfId="0" applyNumberFormat="1" applyFont="1" applyBorder="1" applyAlignment="1">
      <alignment horizontal="center" vertical="center"/>
    </xf>
    <xf numFmtId="164" fontId="39" fillId="0" borderId="1" xfId="0" applyNumberFormat="1" applyFont="1" applyBorder="1" applyAlignment="1">
      <alignment horizontal="center" vertical="center" wrapText="1"/>
    </xf>
    <xf numFmtId="2" fontId="40" fillId="9" borderId="1" xfId="0" applyNumberFormat="1" applyFont="1" applyFill="1" applyBorder="1" applyAlignment="1">
      <alignment horizontal="center" vertical="center" wrapText="1"/>
    </xf>
    <xf numFmtId="2" fontId="40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10" fontId="41" fillId="0" borderId="1" xfId="0" applyNumberFormat="1" applyFont="1" applyBorder="1" applyAlignment="1">
      <alignment horizontal="center" vertical="center"/>
    </xf>
    <xf numFmtId="10" fontId="40" fillId="0" borderId="1" xfId="0" applyNumberFormat="1" applyFont="1" applyBorder="1" applyAlignment="1">
      <alignment horizontal="center" vertical="center"/>
    </xf>
    <xf numFmtId="164" fontId="40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9" fontId="26" fillId="0" borderId="13" xfId="0" applyNumberFormat="1" applyFont="1" applyBorder="1" applyAlignment="1">
      <alignment horizontal="center" vertical="center"/>
    </xf>
    <xf numFmtId="9" fontId="28" fillId="0" borderId="0" xfId="0" quotePrefix="1" applyNumberFormat="1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6" fillId="0" borderId="0" xfId="42" applyFont="1"/>
    <xf numFmtId="0" fontId="1" fillId="0" borderId="0" xfId="43"/>
    <xf numFmtId="0" fontId="16" fillId="0" borderId="0" xfId="42" quotePrefix="1" applyFont="1" applyAlignment="1">
      <alignment horizontal="left"/>
    </xf>
    <xf numFmtId="2" fontId="1" fillId="0" borderId="1" xfId="43" applyNumberFormat="1" applyBorder="1"/>
    <xf numFmtId="0" fontId="48" fillId="0" borderId="0" xfId="43" applyFont="1"/>
    <xf numFmtId="0" fontId="45" fillId="0" borderId="1" xfId="43" applyFont="1" applyBorder="1"/>
    <xf numFmtId="0" fontId="45" fillId="0" borderId="0" xfId="43" applyFont="1"/>
    <xf numFmtId="0" fontId="1" fillId="0" borderId="1" xfId="43" applyBorder="1"/>
    <xf numFmtId="0" fontId="44" fillId="0" borderId="1" xfId="43" applyFont="1" applyBorder="1"/>
    <xf numFmtId="0" fontId="44" fillId="0" borderId="0" xfId="43" applyFont="1"/>
    <xf numFmtId="0" fontId="48" fillId="0" borderId="1" xfId="43" applyFont="1" applyBorder="1"/>
    <xf numFmtId="164" fontId="1" fillId="0" borderId="1" xfId="43" applyNumberFormat="1" applyBorder="1"/>
    <xf numFmtId="2" fontId="45" fillId="0" borderId="1" xfId="43" applyNumberFormat="1" applyFont="1" applyBorder="1"/>
    <xf numFmtId="0" fontId="0" fillId="0" borderId="8" xfId="0" applyBorder="1"/>
    <xf numFmtId="0" fontId="47" fillId="0" borderId="22" xfId="0" applyFont="1" applyBorder="1"/>
    <xf numFmtId="0" fontId="0" fillId="0" borderId="23" xfId="0" applyBorder="1"/>
    <xf numFmtId="0" fontId="0" fillId="0" borderId="24" xfId="0" applyBorder="1"/>
    <xf numFmtId="0" fontId="48" fillId="0" borderId="3" xfId="0" applyFont="1" applyBorder="1" applyAlignment="1">
      <alignment wrapText="1"/>
    </xf>
    <xf numFmtId="2" fontId="47" fillId="0" borderId="1" xfId="0" applyNumberFormat="1" applyFont="1" applyBorder="1"/>
    <xf numFmtId="164" fontId="48" fillId="0" borderId="1" xfId="0" applyNumberFormat="1" applyFont="1" applyBorder="1"/>
    <xf numFmtId="164" fontId="48" fillId="0" borderId="4" xfId="0" applyNumberFormat="1" applyFont="1" applyBorder="1"/>
    <xf numFmtId="0" fontId="48" fillId="0" borderId="25" xfId="0" applyFont="1" applyBorder="1" applyAlignment="1">
      <alignment wrapText="1"/>
    </xf>
    <xf numFmtId="2" fontId="47" fillId="0" borderId="8" xfId="0" applyNumberFormat="1" applyFont="1" applyBorder="1"/>
    <xf numFmtId="164" fontId="47" fillId="0" borderId="8" xfId="0" applyNumberFormat="1" applyFont="1" applyBorder="1"/>
    <xf numFmtId="164" fontId="47" fillId="0" borderId="26" xfId="0" applyNumberFormat="1" applyFont="1" applyBorder="1"/>
    <xf numFmtId="0" fontId="48" fillId="0" borderId="2" xfId="0" applyFont="1" applyBorder="1" applyAlignment="1">
      <alignment wrapText="1"/>
    </xf>
    <xf numFmtId="9" fontId="49" fillId="0" borderId="30" xfId="0" applyNumberFormat="1" applyFont="1" applyBorder="1" applyAlignment="1">
      <alignment horizontal="center"/>
    </xf>
    <xf numFmtId="9" fontId="49" fillId="0" borderId="0" xfId="0" applyNumberFormat="1" applyFont="1" applyAlignment="1">
      <alignment horizontal="center"/>
    </xf>
    <xf numFmtId="0" fontId="0" fillId="10" borderId="31" xfId="0" applyFill="1" applyBorder="1" applyAlignment="1">
      <alignment wrapText="1"/>
    </xf>
    <xf numFmtId="165" fontId="0" fillId="10" borderId="30" xfId="0" applyNumberFormat="1" applyFill="1" applyBorder="1"/>
    <xf numFmtId="165" fontId="0" fillId="10" borderId="0" xfId="0" applyNumberFormat="1" applyFill="1"/>
    <xf numFmtId="165" fontId="0" fillId="10" borderId="32" xfId="0" applyNumberFormat="1" applyFill="1" applyBorder="1"/>
    <xf numFmtId="0" fontId="0" fillId="10" borderId="0" xfId="0" applyFill="1"/>
    <xf numFmtId="2" fontId="47" fillId="0" borderId="4" xfId="0" applyNumberFormat="1" applyFont="1" applyBorder="1"/>
    <xf numFmtId="164" fontId="47" fillId="0" borderId="1" xfId="0" applyNumberFormat="1" applyFont="1" applyBorder="1"/>
    <xf numFmtId="164" fontId="47" fillId="0" borderId="4" xfId="0" applyNumberFormat="1" applyFont="1" applyBorder="1"/>
    <xf numFmtId="164" fontId="48" fillId="0" borderId="33" xfId="0" applyNumberFormat="1" applyFont="1" applyBorder="1"/>
    <xf numFmtId="2" fontId="0" fillId="0" borderId="1" xfId="0" applyNumberFormat="1" applyBorder="1"/>
    <xf numFmtId="2" fontId="0" fillId="0" borderId="4" xfId="0" applyNumberFormat="1" applyBorder="1"/>
    <xf numFmtId="0" fontId="0" fillId="0" borderId="34" xfId="0" applyBorder="1"/>
    <xf numFmtId="1" fontId="0" fillId="0" borderId="10" xfId="0" applyNumberFormat="1" applyBorder="1"/>
    <xf numFmtId="1" fontId="0" fillId="0" borderId="35" xfId="0" applyNumberFormat="1" applyBorder="1"/>
    <xf numFmtId="0" fontId="0" fillId="0" borderId="2" xfId="0" applyBorder="1" applyAlignment="1">
      <alignment wrapText="1"/>
    </xf>
    <xf numFmtId="165" fontId="0" fillId="0" borderId="33" xfId="0" applyNumberFormat="1" applyBorder="1"/>
    <xf numFmtId="165" fontId="0" fillId="0" borderId="36" xfId="0" applyNumberFormat="1" applyBorder="1"/>
    <xf numFmtId="0" fontId="0" fillId="0" borderId="2" xfId="0" applyBorder="1"/>
    <xf numFmtId="1" fontId="0" fillId="0" borderId="33" xfId="0" applyNumberFormat="1" applyBorder="1"/>
    <xf numFmtId="1" fontId="0" fillId="0" borderId="36" xfId="0" applyNumberFormat="1" applyBorder="1"/>
    <xf numFmtId="0" fontId="0" fillId="0" borderId="37" xfId="0" applyBorder="1"/>
    <xf numFmtId="0" fontId="0" fillId="0" borderId="19" xfId="0" applyBorder="1"/>
    <xf numFmtId="0" fontId="0" fillId="0" borderId="20" xfId="0" applyBorder="1"/>
    <xf numFmtId="2" fontId="0" fillId="0" borderId="33" xfId="0" applyNumberFormat="1" applyBorder="1"/>
    <xf numFmtId="2" fontId="0" fillId="0" borderId="36" xfId="0" applyNumberFormat="1" applyBorder="1"/>
    <xf numFmtId="2" fontId="47" fillId="0" borderId="26" xfId="0" applyNumberFormat="1" applyFont="1" applyBorder="1"/>
    <xf numFmtId="164" fontId="48" fillId="0" borderId="36" xfId="0" applyNumberFormat="1" applyFont="1" applyBorder="1"/>
    <xf numFmtId="0" fontId="48" fillId="0" borderId="3" xfId="0" applyFont="1" applyBorder="1"/>
    <xf numFmtId="0" fontId="48" fillId="0" borderId="0" xfId="0" applyFont="1"/>
    <xf numFmtId="0" fontId="47" fillId="0" borderId="22" xfId="0" applyFont="1" applyBorder="1" applyAlignment="1">
      <alignment wrapText="1"/>
    </xf>
    <xf numFmtId="165" fontId="48" fillId="0" borderId="1" xfId="0" applyNumberFormat="1" applyFont="1" applyBorder="1"/>
    <xf numFmtId="165" fontId="48" fillId="0" borderId="38" xfId="0" applyNumberFormat="1" applyFont="1" applyBorder="1"/>
    <xf numFmtId="0" fontId="47" fillId="0" borderId="0" xfId="0" applyFont="1" applyAlignment="1">
      <alignment wrapText="1"/>
    </xf>
    <xf numFmtId="0" fontId="0" fillId="0" borderId="32" xfId="0" applyBorder="1"/>
    <xf numFmtId="165" fontId="0" fillId="0" borderId="1" xfId="0" applyNumberFormat="1" applyBorder="1"/>
    <xf numFmtId="164" fontId="48" fillId="0" borderId="8" xfId="0" applyNumberFormat="1" applyFont="1" applyBorder="1"/>
    <xf numFmtId="164" fontId="48" fillId="0" borderId="26" xfId="0" applyNumberFormat="1" applyFont="1" applyBorder="1"/>
    <xf numFmtId="0" fontId="45" fillId="0" borderId="1" xfId="0" applyFont="1" applyBorder="1" applyAlignment="1">
      <alignment wrapText="1"/>
    </xf>
    <xf numFmtId="0" fontId="45" fillId="0" borderId="1" xfId="0" applyFont="1" applyBorder="1"/>
    <xf numFmtId="0" fontId="24" fillId="0" borderId="0" xfId="0" applyFont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14" fillId="4" borderId="1" xfId="10" applyFont="1">
      <alignment horizontal="right" vertical="center"/>
    </xf>
    <xf numFmtId="0" fontId="21" fillId="4" borderId="8" xfId="10" applyFont="1" applyBorder="1" applyAlignment="1">
      <alignment horizontal="left" vertical="center"/>
    </xf>
    <xf numFmtId="0" fontId="21" fillId="4" borderId="10" xfId="10" applyFont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4" borderId="8" xfId="10" applyFont="1" applyBorder="1">
      <alignment horizontal="right" vertical="center"/>
    </xf>
    <xf numFmtId="0" fontId="21" fillId="4" borderId="10" xfId="10" applyFont="1" applyBorder="1">
      <alignment horizontal="right" vertic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4" fontId="19" fillId="0" borderId="8" xfId="0" quotePrefix="1" applyNumberFormat="1" applyFont="1" applyBorder="1" applyAlignment="1">
      <alignment horizontal="center" vertical="center" wrapText="1"/>
    </xf>
    <xf numFmtId="164" fontId="19" fillId="0" borderId="9" xfId="0" quotePrefix="1" applyNumberFormat="1" applyFont="1" applyBorder="1" applyAlignment="1">
      <alignment horizontal="center" vertical="center" wrapText="1"/>
    </xf>
    <xf numFmtId="164" fontId="19" fillId="0" borderId="10" xfId="0" quotePrefix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9" fontId="19" fillId="0" borderId="1" xfId="0" quotePrefix="1" applyNumberFormat="1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9" fontId="19" fillId="0" borderId="8" xfId="0" quotePrefix="1" applyNumberFormat="1" applyFont="1" applyBorder="1" applyAlignment="1">
      <alignment horizontal="center" vertical="center" wrapText="1"/>
    </xf>
    <xf numFmtId="9" fontId="19" fillId="0" borderId="9" xfId="0" quotePrefix="1" applyNumberFormat="1" applyFont="1" applyBorder="1" applyAlignment="1">
      <alignment horizontal="center" vertical="center" wrapText="1"/>
    </xf>
    <xf numFmtId="9" fontId="19" fillId="0" borderId="10" xfId="0" quotePrefix="1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9" fontId="19" fillId="0" borderId="8" xfId="0" quotePrefix="1" applyNumberFormat="1" applyFont="1" applyBorder="1" applyAlignment="1">
      <alignment horizontal="center" vertical="center"/>
    </xf>
    <xf numFmtId="9" fontId="19" fillId="0" borderId="9" xfId="0" quotePrefix="1" applyNumberFormat="1" applyFont="1" applyBorder="1" applyAlignment="1">
      <alignment horizontal="center" vertical="center"/>
    </xf>
    <xf numFmtId="9" fontId="19" fillId="0" borderId="10" xfId="0" quotePrefix="1" applyNumberFormat="1" applyFont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9" fontId="49" fillId="0" borderId="27" xfId="0" applyNumberFormat="1" applyFont="1" applyBorder="1" applyAlignment="1">
      <alignment horizontal="center"/>
    </xf>
    <xf numFmtId="9" fontId="49" fillId="0" borderId="28" xfId="0" applyNumberFormat="1" applyFont="1" applyBorder="1" applyAlignment="1">
      <alignment horizontal="center"/>
    </xf>
    <xf numFmtId="9" fontId="49" fillId="0" borderId="29" xfId="0" applyNumberFormat="1" applyFont="1" applyBorder="1" applyAlignment="1">
      <alignment horizontal="center"/>
    </xf>
  </cellXfs>
  <cellStyles count="44">
    <cellStyle name="2x indented GHG Textfiels" xfId="1" xr:uid="{00000000-0005-0000-0000-000000000000}"/>
    <cellStyle name="5x indented GHG Textfiels" xfId="2" xr:uid="{00000000-0005-0000-0000-000001000000}"/>
    <cellStyle name="5x indented GHG Textfiels 2" xfId="3" xr:uid="{00000000-0005-0000-0000-000002000000}"/>
    <cellStyle name="AggblueBoldCels" xfId="4" xr:uid="{00000000-0005-0000-0000-000003000000}"/>
    <cellStyle name="AggblueCels" xfId="5" xr:uid="{00000000-0005-0000-0000-000004000000}"/>
    <cellStyle name="AggBoldCells" xfId="6" xr:uid="{00000000-0005-0000-0000-000005000000}"/>
    <cellStyle name="AggCels" xfId="7" xr:uid="{00000000-0005-0000-0000-000006000000}"/>
    <cellStyle name="AggGreen" xfId="8" xr:uid="{00000000-0005-0000-0000-000007000000}"/>
    <cellStyle name="AggGreen12" xfId="9" xr:uid="{00000000-0005-0000-0000-000008000000}"/>
    <cellStyle name="AggOrange" xfId="10" xr:uid="{00000000-0005-0000-0000-000009000000}"/>
    <cellStyle name="AggOrange9" xfId="11" xr:uid="{00000000-0005-0000-0000-00000A000000}"/>
    <cellStyle name="AggOrangeLB_2x" xfId="12" xr:uid="{00000000-0005-0000-0000-00000B000000}"/>
    <cellStyle name="AggOrangeLBorder" xfId="13" xr:uid="{00000000-0005-0000-0000-00000C000000}"/>
    <cellStyle name="AggOrangeRBorder" xfId="14" xr:uid="{00000000-0005-0000-0000-00000D000000}"/>
    <cellStyle name="Constants" xfId="15" xr:uid="{00000000-0005-0000-0000-00000E000000}"/>
    <cellStyle name="CustomCellsOrange" xfId="16" xr:uid="{00000000-0005-0000-0000-00000F000000}"/>
    <cellStyle name="CustomizationCells" xfId="17" xr:uid="{00000000-0005-0000-0000-000010000000}"/>
    <cellStyle name="CustomizationGreenCells" xfId="18" xr:uid="{00000000-0005-0000-0000-000011000000}"/>
    <cellStyle name="DocBox_EmptyRow" xfId="19" xr:uid="{00000000-0005-0000-0000-000012000000}"/>
    <cellStyle name="Empty_B_border" xfId="20" xr:uid="{00000000-0005-0000-0000-000013000000}"/>
    <cellStyle name="Headline" xfId="21" xr:uid="{00000000-0005-0000-0000-000014000000}"/>
    <cellStyle name="InputCells" xfId="22" xr:uid="{00000000-0005-0000-0000-000015000000}"/>
    <cellStyle name="InputCells12" xfId="23" xr:uid="{00000000-0005-0000-0000-000016000000}"/>
    <cellStyle name="IntCells" xfId="24" xr:uid="{00000000-0005-0000-0000-000017000000}"/>
    <cellStyle name="Įprastas" xfId="0" builtinId="0"/>
    <cellStyle name="Įprastas 2" xfId="25" xr:uid="{00000000-0005-0000-0000-000019000000}"/>
    <cellStyle name="Įprastas 3" xfId="41" xr:uid="{00000000-0005-0000-0000-00001A000000}"/>
    <cellStyle name="KP_thin_border_dark_grey" xfId="26" xr:uid="{00000000-0005-0000-0000-00001B000000}"/>
    <cellStyle name="Normal 2" xfId="27" xr:uid="{00000000-0005-0000-0000-00001C000000}"/>
    <cellStyle name="Normal 2 2" xfId="42" xr:uid="{F227B2B4-C8B6-4BC1-BB48-494217881343}"/>
    <cellStyle name="Normal 3" xfId="43" xr:uid="{CEE557E0-A029-47CB-B1A9-F135FF57ECB2}"/>
    <cellStyle name="Normal GHG Numbers (0.00)" xfId="28" xr:uid="{00000000-0005-0000-0000-00001D000000}"/>
    <cellStyle name="Normal GHG Textfiels Bold" xfId="29" xr:uid="{00000000-0005-0000-0000-00001E000000}"/>
    <cellStyle name="Normal GHG whole table" xfId="30" xr:uid="{00000000-0005-0000-0000-00001F000000}"/>
    <cellStyle name="Normal GHG-Shade" xfId="31" xr:uid="{00000000-0005-0000-0000-000020000000}"/>
    <cellStyle name="Normal GHG-Shade 2" xfId="32" xr:uid="{00000000-0005-0000-0000-000021000000}"/>
    <cellStyle name="Normál_Munka1" xfId="33" xr:uid="{00000000-0005-0000-0000-000022000000}"/>
    <cellStyle name="Shade" xfId="34" xr:uid="{00000000-0005-0000-0000-000023000000}"/>
    <cellStyle name="Standard 2" xfId="35" xr:uid="{00000000-0005-0000-0000-000024000000}"/>
    <cellStyle name="Standard 2 2" xfId="36" xr:uid="{00000000-0005-0000-0000-000025000000}"/>
    <cellStyle name="Standard 3 2" xfId="37" xr:uid="{00000000-0005-0000-0000-000026000000}"/>
    <cellStyle name="Standard 6" xfId="38" xr:uid="{00000000-0005-0000-0000-000027000000}"/>
    <cellStyle name="Гиперссылка" xfId="39" xr:uid="{00000000-0005-0000-0000-000028000000}"/>
    <cellStyle name="Обычный_2++" xfId="40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24487591437034E-2"/>
          <c:y val="6.5890556473888251E-2"/>
          <c:w val="0.92484467314334884"/>
          <c:h val="0.64959036706218976"/>
        </c:manualLayout>
      </c:layout>
      <c:lineChart>
        <c:grouping val="standard"/>
        <c:varyColors val="0"/>
        <c:ser>
          <c:idx val="0"/>
          <c:order val="0"/>
          <c:tx>
            <c:v>NOx</c:v>
          </c:tx>
          <c:spPr>
            <a:ln w="2222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Pt>
            <c:idx val="11"/>
            <c:marker>
              <c:symbol val="diamond"/>
              <c:size val="6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04A-4C4F-A8F4-DB29B968E794}"/>
              </c:ext>
            </c:extLst>
          </c:dPt>
          <c:dPt>
            <c:idx val="12"/>
            <c:marker>
              <c:symbol val="diamond"/>
              <c:size val="6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  <c:spPr>
              <a:ln w="19050" cap="rnd">
                <a:solidFill>
                  <a:schemeClr val="accent1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04A-4C4F-A8F4-DB29B968E794}"/>
              </c:ext>
            </c:extLst>
          </c:dPt>
          <c:dPt>
            <c:idx val="13"/>
            <c:marker>
              <c:symbol val="diamond"/>
              <c:size val="6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  <c:spPr>
              <a:ln w="19050" cap="rnd">
                <a:solidFill>
                  <a:schemeClr val="accent1">
                    <a:lumMod val="75000"/>
                  </a:schemeClr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204A-4C4F-A8F4-DB29B968E794}"/>
              </c:ext>
            </c:extLst>
          </c:dPt>
          <c:dPt>
            <c:idx val="14"/>
            <c:marker>
              <c:symbol val="diamond"/>
              <c:size val="6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accent1">
                    <a:lumMod val="75000"/>
                  </a:schemeClr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204A-4C4F-A8F4-DB29B968E794}"/>
              </c:ext>
            </c:extLst>
          </c:dPt>
          <c:dLbls>
            <c:dLbl>
              <c:idx val="13"/>
              <c:layout>
                <c:manualLayout>
                  <c:x val="-9.2981651590247072E-3"/>
                  <c:y val="-1.3104693915624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4A-4C4F-A8F4-DB29B968E794}"/>
                </c:ext>
              </c:extLst>
            </c:dLbl>
            <c:dLbl>
              <c:idx val="14"/>
              <c:layout>
                <c:manualLayout>
                  <c:x val="-1.1622706448782588E-3"/>
                  <c:y val="5.2418775662499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04A-4C4F-A8F4-DB29B968E7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Grafikai!$D$38:$R$38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2020 įsipareigojimai</c:v>
                </c:pt>
                <c:pt idx="14">
                  <c:v>2030 įsipareigojimai</c:v>
                </c:pt>
              </c:strCache>
            </c:strRef>
          </c:cat>
          <c:val>
            <c:numRef>
              <c:f>Grafikai!$D$39:$R$39</c:f>
              <c:numCache>
                <c:formatCode>0.00%</c:formatCode>
                <c:ptCount val="15"/>
                <c:pt idx="0">
                  <c:v>4.5256502009369516E-2</c:v>
                </c:pt>
                <c:pt idx="1">
                  <c:v>-1.3600924272482912E-2</c:v>
                </c:pt>
                <c:pt idx="2">
                  <c:v>1.4946892988922385E-2</c:v>
                </c:pt>
                <c:pt idx="3">
                  <c:v>-0.11416229644435422</c:v>
                </c:pt>
                <c:pt idx="4">
                  <c:v>-8.8964829787511232E-2</c:v>
                </c:pt>
                <c:pt idx="5">
                  <c:v>-0.14953555186716536</c:v>
                </c:pt>
                <c:pt idx="6">
                  <c:v>-0.10906794217056963</c:v>
                </c:pt>
                <c:pt idx="7">
                  <c:v>-0.13676864246948728</c:v>
                </c:pt>
                <c:pt idx="8">
                  <c:v>-0.18061852212696403</c:v>
                </c:pt>
                <c:pt idx="9">
                  <c:v>-0.16273450997501901</c:v>
                </c:pt>
                <c:pt idx="10">
                  <c:v>-0.16085778707794166</c:v>
                </c:pt>
                <c:pt idx="11">
                  <c:v>-0.2392660137708513</c:v>
                </c:pt>
                <c:pt idx="12">
                  <c:v>-0.2301176869290647</c:v>
                </c:pt>
                <c:pt idx="13" formatCode="0%">
                  <c:v>-0.48</c:v>
                </c:pt>
                <c:pt idx="14" formatCode="0%">
                  <c:v>-0.51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4A-4C4F-A8F4-DB29B968E794}"/>
            </c:ext>
          </c:extLst>
        </c:ser>
        <c:ser>
          <c:idx val="1"/>
          <c:order val="1"/>
          <c:tx>
            <c:v>NMLOJ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Pt>
            <c:idx val="11"/>
            <c:marker>
              <c:symbol val="square"/>
              <c:size val="6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204A-4C4F-A8F4-DB29B968E794}"/>
              </c:ext>
            </c:extLst>
          </c:dPt>
          <c:dPt>
            <c:idx val="12"/>
            <c:marker>
              <c:symbol val="square"/>
              <c:size val="6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  <a:round/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204A-4C4F-A8F4-DB29B968E794}"/>
              </c:ext>
            </c:extLst>
          </c:dPt>
          <c:dPt>
            <c:idx val="13"/>
            <c:marker>
              <c:symbol val="square"/>
              <c:size val="6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  <a:round/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204A-4C4F-A8F4-DB29B968E794}"/>
              </c:ext>
            </c:extLst>
          </c:dPt>
          <c:dPt>
            <c:idx val="14"/>
            <c:marker>
              <c:symbol val="square"/>
              <c:size val="6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accent2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204A-4C4F-A8F4-DB29B968E794}"/>
              </c:ext>
            </c:extLst>
          </c:dPt>
          <c:dLbls>
            <c:dLbl>
              <c:idx val="13"/>
              <c:layout>
                <c:manualLayout>
                  <c:x val="-1.2784977093658972E-2"/>
                  <c:y val="2.3588449048124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4A-4C4F-A8F4-DB29B968E794}"/>
                </c:ext>
              </c:extLst>
            </c:dLbl>
            <c:dLbl>
              <c:idx val="14"/>
              <c:layout>
                <c:manualLayout>
                  <c:x val="0"/>
                  <c:y val="-1.0483755132499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04A-4C4F-A8F4-DB29B968E7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Grafikai!$D$38:$R$38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2020 įsipareigojimai</c:v>
                </c:pt>
                <c:pt idx="14">
                  <c:v>2030 įsipareigojimai</c:v>
                </c:pt>
              </c:strCache>
            </c:strRef>
          </c:cat>
          <c:val>
            <c:numRef>
              <c:f>Grafikai!$D$40:$R$40</c:f>
              <c:numCache>
                <c:formatCode>0.00%</c:formatCode>
                <c:ptCount val="15"/>
                <c:pt idx="0">
                  <c:v>-9.3988679098415458E-3</c:v>
                </c:pt>
                <c:pt idx="1">
                  <c:v>3.6890721242519464E-2</c:v>
                </c:pt>
                <c:pt idx="2">
                  <c:v>-3.3294308288373E-3</c:v>
                </c:pt>
                <c:pt idx="3">
                  <c:v>-7.9919130177563011E-2</c:v>
                </c:pt>
                <c:pt idx="4">
                  <c:v>-6.0156363957436509E-2</c:v>
                </c:pt>
                <c:pt idx="5">
                  <c:v>-0.1390517373418905</c:v>
                </c:pt>
                <c:pt idx="6">
                  <c:v>-0.11501929627286793</c:v>
                </c:pt>
                <c:pt idx="7">
                  <c:v>-0.19105631545873264</c:v>
                </c:pt>
                <c:pt idx="8">
                  <c:v>-0.20724237114829158</c:v>
                </c:pt>
                <c:pt idx="9">
                  <c:v>-0.26454804676046206</c:v>
                </c:pt>
                <c:pt idx="10">
                  <c:v>-0.26076753051945001</c:v>
                </c:pt>
                <c:pt idx="11">
                  <c:v>-0.29680331131696608</c:v>
                </c:pt>
                <c:pt idx="12">
                  <c:v>-0.28572143437300834</c:v>
                </c:pt>
                <c:pt idx="13" formatCode="0%">
                  <c:v>-0.32</c:v>
                </c:pt>
                <c:pt idx="14" formatCode="0%">
                  <c:v>-0.47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04A-4C4F-A8F4-DB29B968E794}"/>
            </c:ext>
          </c:extLst>
        </c:ser>
        <c:ser>
          <c:idx val="2"/>
          <c:order val="2"/>
          <c:tx>
            <c:v>SO2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dPt>
            <c:idx val="11"/>
            <c:marker>
              <c:symbol val="triangle"/>
              <c:size val="6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204A-4C4F-A8F4-DB29B968E794}"/>
              </c:ext>
            </c:extLst>
          </c:dPt>
          <c:dPt>
            <c:idx val="12"/>
            <c:marker>
              <c:symbol val="triangle"/>
              <c:size val="6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round/>
                </a:ln>
                <a:effectLst/>
              </c:spPr>
            </c:marker>
            <c:bubble3D val="0"/>
            <c:spPr>
              <a:ln w="19050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204A-4C4F-A8F4-DB29B968E794}"/>
              </c:ext>
            </c:extLst>
          </c:dPt>
          <c:dPt>
            <c:idx val="13"/>
            <c:marker>
              <c:symbol val="triangle"/>
              <c:size val="6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round/>
                </a:ln>
                <a:effectLst/>
              </c:spPr>
            </c:marker>
            <c:bubble3D val="0"/>
            <c:spPr>
              <a:ln w="19050" cap="rnd">
                <a:solidFill>
                  <a:schemeClr val="accent3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204A-4C4F-A8F4-DB29B968E794}"/>
              </c:ext>
            </c:extLst>
          </c:dPt>
          <c:dPt>
            <c:idx val="14"/>
            <c:marker>
              <c:symbol val="triangle"/>
              <c:size val="6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accent3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204A-4C4F-A8F4-DB29B968E794}"/>
              </c:ext>
            </c:extLst>
          </c:dPt>
          <c:dLbls>
            <c:dLbl>
              <c:idx val="13"/>
              <c:layout>
                <c:manualLayout>
                  <c:x val="-1.743780196918112E-2"/>
                  <c:y val="1.857121937289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04A-4C4F-A8F4-DB29B968E794}"/>
                </c:ext>
              </c:extLst>
            </c:dLbl>
            <c:dLbl>
              <c:idx val="14"/>
              <c:layout>
                <c:manualLayout>
                  <c:x val="-2.208314225268385E-2"/>
                  <c:y val="1.57256326987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04A-4C4F-A8F4-DB29B968E7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Grafikai!$D$38:$R$38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2020 įsipareigojimai</c:v>
                </c:pt>
                <c:pt idx="14">
                  <c:v>2030 įsipareigojimai</c:v>
                </c:pt>
              </c:strCache>
            </c:strRef>
          </c:cat>
          <c:val>
            <c:numRef>
              <c:f>Grafikai!$D$41:$R$41</c:f>
              <c:numCache>
                <c:formatCode>0.00%</c:formatCode>
                <c:ptCount val="15"/>
                <c:pt idx="0">
                  <c:v>-8.0518987402651621E-2</c:v>
                </c:pt>
                <c:pt idx="1">
                  <c:v>-0.20929296351101051</c:v>
                </c:pt>
                <c:pt idx="2">
                  <c:v>-0.28586834411174578</c:v>
                </c:pt>
                <c:pt idx="3">
                  <c:v>-0.31570732960161935</c:v>
                </c:pt>
                <c:pt idx="4">
                  <c:v>-0.3402355968421143</c:v>
                </c:pt>
                <c:pt idx="5">
                  <c:v>-0.28566671296746754</c:v>
                </c:pt>
                <c:pt idx="6">
                  <c:v>-0.37791698925584372</c:v>
                </c:pt>
                <c:pt idx="7">
                  <c:v>-0.46291229127553873</c:v>
                </c:pt>
                <c:pt idx="8">
                  <c:v>-0.51015077663820196</c:v>
                </c:pt>
                <c:pt idx="9">
                  <c:v>-0.45227095570754</c:v>
                </c:pt>
                <c:pt idx="10">
                  <c:v>-0.45473101747110206</c:v>
                </c:pt>
                <c:pt idx="11">
                  <c:v>-0.53553929534304079</c:v>
                </c:pt>
                <c:pt idx="12">
                  <c:v>-0.53384158631401135</c:v>
                </c:pt>
                <c:pt idx="13" formatCode="0%">
                  <c:v>-0.55000000000000004</c:v>
                </c:pt>
                <c:pt idx="14" formatCode="0%">
                  <c:v>-0.6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04A-4C4F-A8F4-DB29B968E794}"/>
            </c:ext>
          </c:extLst>
        </c:ser>
        <c:ser>
          <c:idx val="3"/>
          <c:order val="3"/>
          <c:tx>
            <c:v>NH3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dPt>
            <c:idx val="11"/>
            <c:marker>
              <c:symbol val="x"/>
              <c:size val="6"/>
              <c:spPr>
                <a:noFill/>
                <a:ln w="9525">
                  <a:solidFill>
                    <a:schemeClr val="accent4"/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204A-4C4F-A8F4-DB29B968E794}"/>
              </c:ext>
            </c:extLst>
          </c:dPt>
          <c:dPt>
            <c:idx val="12"/>
            <c:marker>
              <c:symbol val="x"/>
              <c:size val="6"/>
              <c:spPr>
                <a:noFill/>
                <a:ln w="9525">
                  <a:solidFill>
                    <a:schemeClr val="accent4"/>
                  </a:solidFill>
                  <a:round/>
                </a:ln>
                <a:effectLst/>
              </c:spPr>
            </c:marker>
            <c:bubble3D val="0"/>
            <c:spPr>
              <a:ln w="19050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204A-4C4F-A8F4-DB29B968E794}"/>
              </c:ext>
            </c:extLst>
          </c:dPt>
          <c:dPt>
            <c:idx val="13"/>
            <c:marker>
              <c:symbol val="x"/>
              <c:size val="6"/>
              <c:spPr>
                <a:noFill/>
                <a:ln w="9525">
                  <a:solidFill>
                    <a:schemeClr val="accent4"/>
                  </a:solidFill>
                  <a:round/>
                </a:ln>
                <a:effectLst/>
              </c:spPr>
            </c:marker>
            <c:bubble3D val="0"/>
            <c:spPr>
              <a:ln w="19050" cap="rnd">
                <a:solidFill>
                  <a:schemeClr val="accent4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204A-4C4F-A8F4-DB29B968E794}"/>
              </c:ext>
            </c:extLst>
          </c:dPt>
          <c:dPt>
            <c:idx val="14"/>
            <c:marker>
              <c:symbol val="x"/>
              <c:size val="6"/>
              <c:spPr>
                <a:noFill/>
                <a:ln w="9525">
                  <a:solidFill>
                    <a:schemeClr val="accent4"/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accent4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204A-4C4F-A8F4-DB29B968E794}"/>
              </c:ext>
            </c:extLst>
          </c:dPt>
          <c:dLbls>
            <c:dLbl>
              <c:idx val="13"/>
              <c:layout>
                <c:manualLayout>
                  <c:x val="-1.2784977093658972E-2"/>
                  <c:y val="-2.3588449048124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04A-4C4F-A8F4-DB29B968E794}"/>
                </c:ext>
              </c:extLst>
            </c:dLbl>
            <c:dLbl>
              <c:idx val="14"/>
              <c:layout>
                <c:manualLayout>
                  <c:x val="-1.7434059673171326E-2"/>
                  <c:y val="-2.6209387831249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04A-4C4F-A8F4-DB29B968E7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Grafikai!$D$38:$R$38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2020 įsipareigojimai</c:v>
                </c:pt>
                <c:pt idx="14">
                  <c:v>2030 įsipareigojimai</c:v>
                </c:pt>
              </c:strCache>
            </c:strRef>
          </c:cat>
          <c:val>
            <c:numRef>
              <c:f>Grafikai!$D$42:$R$42</c:f>
              <c:numCache>
                <c:formatCode>0.00%</c:formatCode>
                <c:ptCount val="15"/>
                <c:pt idx="0">
                  <c:v>-1.6039018297167595E-2</c:v>
                </c:pt>
                <c:pt idx="1">
                  <c:v>-5.8796263044519556E-3</c:v>
                </c:pt>
                <c:pt idx="2">
                  <c:v>-6.1783017347064109E-2</c:v>
                </c:pt>
                <c:pt idx="3">
                  <c:v>-2.5358624128933228E-2</c:v>
                </c:pt>
                <c:pt idx="4">
                  <c:v>-1.5160199865064113E-2</c:v>
                </c:pt>
                <c:pt idx="5">
                  <c:v>-3.0181913694696357E-2</c:v>
                </c:pt>
                <c:pt idx="6">
                  <c:v>-3.67884136959915E-2</c:v>
                </c:pt>
                <c:pt idx="7">
                  <c:v>-6.7479604260965859E-2</c:v>
                </c:pt>
                <c:pt idx="8">
                  <c:v>6.504019792785358E-3</c:v>
                </c:pt>
                <c:pt idx="9">
                  <c:v>2.4092752453416928E-2</c:v>
                </c:pt>
                <c:pt idx="10">
                  <c:v>3.8944194174428031E-3</c:v>
                </c:pt>
                <c:pt idx="11">
                  <c:v>1.9115781020901473E-2</c:v>
                </c:pt>
                <c:pt idx="12">
                  <c:v>4.035981429771511E-3</c:v>
                </c:pt>
                <c:pt idx="13" formatCode="0%">
                  <c:v>-0.1</c:v>
                </c:pt>
                <c:pt idx="14" formatCode="0%">
                  <c:v>-0.1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04A-4C4F-A8F4-DB29B968E794}"/>
            </c:ext>
          </c:extLst>
        </c:ser>
        <c:ser>
          <c:idx val="4"/>
          <c:order val="4"/>
          <c:tx>
            <c:v>KD2.5</c:v>
          </c:tx>
          <c:spPr>
            <a:ln w="22225" cap="rnd">
              <a:solidFill>
                <a:srgbClr val="00B0F0">
                  <a:alpha val="98000"/>
                </a:srgbClr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dPt>
            <c:idx val="11"/>
            <c:marker>
              <c:symbol val="star"/>
              <c:size val="6"/>
              <c:spPr>
                <a:noFill/>
                <a:ln w="9525">
                  <a:solidFill>
                    <a:schemeClr val="accent5"/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rgbClr val="00B0F0">
                    <a:alpha val="98000"/>
                  </a:srgbClr>
                </a:solidFill>
                <a:round/>
                <a:headEnd w="med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18-204A-4C4F-A8F4-DB29B968E794}"/>
              </c:ext>
            </c:extLst>
          </c:dPt>
          <c:dPt>
            <c:idx val="12"/>
            <c:marker>
              <c:symbol val="star"/>
              <c:size val="6"/>
              <c:spPr>
                <a:noFill/>
                <a:ln w="9525">
                  <a:solidFill>
                    <a:schemeClr val="accent5"/>
                  </a:solidFill>
                  <a:round/>
                </a:ln>
                <a:effectLst/>
              </c:spPr>
            </c:marker>
            <c:bubble3D val="0"/>
            <c:spPr>
              <a:ln w="19050" cap="rnd" cmpd="sng">
                <a:solidFill>
                  <a:srgbClr val="00B0F0">
                    <a:alpha val="98000"/>
                  </a:srgb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204A-4C4F-A8F4-DB29B968E794}"/>
              </c:ext>
            </c:extLst>
          </c:dPt>
          <c:dPt>
            <c:idx val="13"/>
            <c:marker>
              <c:symbol val="star"/>
              <c:size val="6"/>
              <c:spPr>
                <a:noFill/>
                <a:ln w="9525">
                  <a:solidFill>
                    <a:schemeClr val="accent5"/>
                  </a:solidFill>
                  <a:round/>
                </a:ln>
                <a:effectLst/>
              </c:spPr>
            </c:marker>
            <c:bubble3D val="0"/>
            <c:spPr>
              <a:ln w="19050" cap="rnd">
                <a:solidFill>
                  <a:srgbClr val="00B0F0">
                    <a:alpha val="98000"/>
                  </a:srgbClr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204A-4C4F-A8F4-DB29B968E794}"/>
              </c:ext>
            </c:extLst>
          </c:dPt>
          <c:dPt>
            <c:idx val="14"/>
            <c:marker>
              <c:symbol val="star"/>
              <c:size val="6"/>
              <c:spPr>
                <a:noFill/>
                <a:ln w="9525">
                  <a:solidFill>
                    <a:schemeClr val="accent5"/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rgbClr val="00B0F0">
                    <a:alpha val="98000"/>
                  </a:srgbClr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204A-4C4F-A8F4-DB29B968E794}"/>
              </c:ext>
            </c:extLst>
          </c:dPt>
          <c:dLbls>
            <c:dLbl>
              <c:idx val="13"/>
              <c:layout>
                <c:manualLayout>
                  <c:x val="-3.4868119346342652E-3"/>
                  <c:y val="-5.24187756624995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04A-4C4F-A8F4-DB29B968E794}"/>
                </c:ext>
              </c:extLst>
            </c:dLbl>
            <c:dLbl>
              <c:idx val="14"/>
              <c:layout>
                <c:manualLayout>
                  <c:x val="-6.3614258915872454E-3"/>
                  <c:y val="-1.43986233251567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472237052856384E-2"/>
                      <c:h val="5.026919844745324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E-204A-4C4F-A8F4-DB29B968E7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5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strRef>
              <c:f>Grafikai!$D$38:$R$38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2020 įsipareigojimai</c:v>
                </c:pt>
                <c:pt idx="14">
                  <c:v>2030 įsipareigojimai</c:v>
                </c:pt>
              </c:strCache>
            </c:strRef>
          </c:cat>
          <c:val>
            <c:numRef>
              <c:f>Grafikai!$D$43:$R$43</c:f>
              <c:numCache>
                <c:formatCode>0.00%</c:formatCode>
                <c:ptCount val="15"/>
                <c:pt idx="0">
                  <c:v>-3.8427186058238604E-2</c:v>
                </c:pt>
                <c:pt idx="1">
                  <c:v>-4.7825883435353114E-2</c:v>
                </c:pt>
                <c:pt idx="2">
                  <c:v>-9.5862092537033904E-4</c:v>
                </c:pt>
                <c:pt idx="3">
                  <c:v>-0.1032523922290432</c:v>
                </c:pt>
                <c:pt idx="4">
                  <c:v>-0.14886101875884095</c:v>
                </c:pt>
                <c:pt idx="5">
                  <c:v>7.5897036684387581E-3</c:v>
                </c:pt>
                <c:pt idx="6">
                  <c:v>-0.11864923448548444</c:v>
                </c:pt>
                <c:pt idx="7">
                  <c:v>-0.28447903709850664</c:v>
                </c:pt>
                <c:pt idx="8">
                  <c:v>-0.32083153620686472</c:v>
                </c:pt>
                <c:pt idx="9">
                  <c:v>-0.40553301633680378</c:v>
                </c:pt>
                <c:pt idx="10">
                  <c:v>-0.41321061049209756</c:v>
                </c:pt>
                <c:pt idx="11">
                  <c:v>-0.34799647541083933</c:v>
                </c:pt>
                <c:pt idx="12">
                  <c:v>-0.37293073437344609</c:v>
                </c:pt>
                <c:pt idx="13" formatCode="0%">
                  <c:v>-0.2</c:v>
                </c:pt>
                <c:pt idx="14" formatCode="0%">
                  <c:v>-0.36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204A-4C4F-A8F4-DB29B968E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904504"/>
        <c:axId val="435901760"/>
      </c:lineChart>
      <c:catAx>
        <c:axId val="435904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solidFill>
            <a:schemeClr val="bg1"/>
          </a:solidFill>
          <a:ln w="190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ln>
                  <a:noFill/>
                </a:ln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35901760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43590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35904504"/>
        <c:crossesAt val="1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</c:legendEntry>
      <c:layout>
        <c:manualLayout>
          <c:xMode val="edge"/>
          <c:yMode val="edge"/>
          <c:x val="0.28995456685869286"/>
          <c:y val="0.82114983794992191"/>
          <c:w val="0.29851710127047421"/>
          <c:h val="4.4377768252607523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2005/2017m. sumažėjimas</c:v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393252477207691E-17"/>
                  <c:y val="-1.83806418705106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88-4537-96C1-582AF442592C}"/>
                </c:ext>
              </c:extLst>
            </c:dLbl>
            <c:dLbl>
              <c:idx val="1"/>
              <c:layout>
                <c:manualLayout>
                  <c:x val="0"/>
                  <c:y val="-1.05031796208190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88-4537-96C1-582AF442592C}"/>
                </c:ext>
              </c:extLst>
            </c:dLbl>
            <c:dLbl>
              <c:idx val="2"/>
              <c:layout>
                <c:manualLayout>
                  <c:x val="-6.5573009908830765E-17"/>
                  <c:y val="-1.31290003707162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88-4537-96C1-582AF442592C}"/>
                </c:ext>
              </c:extLst>
            </c:dLbl>
            <c:dLbl>
              <c:idx val="3"/>
              <c:layout>
                <c:manualLayout>
                  <c:x val="0"/>
                  <c:y val="6.0339397128651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88-4537-96C1-582AF442592C}"/>
                </c:ext>
              </c:extLst>
            </c:dLbl>
            <c:dLbl>
              <c:idx val="4"/>
              <c:layout>
                <c:manualLayout>
                  <c:x val="0"/>
                  <c:y val="-1.57548211206134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88-4537-96C1-582AF44259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overflow" horzOverflow="overflow" vert="horz" wrap="square" lIns="38100" tIns="19050" rIns="38100" bIns="19050" anchor="ctr" anchorCtr="1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Grafikai!$B$39:$B$43</c:f>
              <c:strCache>
                <c:ptCount val="5"/>
                <c:pt idx="0">
                  <c:v>NOx</c:v>
                </c:pt>
                <c:pt idx="1">
                  <c:v>NMVOC / NMLOJ</c:v>
                </c:pt>
                <c:pt idx="2">
                  <c:v>SO2</c:v>
                </c:pt>
                <c:pt idx="3">
                  <c:v>NH3</c:v>
                </c:pt>
                <c:pt idx="4">
                  <c:v>PM2.5 / KD2.5</c:v>
                </c:pt>
              </c:strCache>
            </c:strRef>
          </c:cat>
          <c:val>
            <c:numRef>
              <c:f>Grafikai!$T$28:$T$32</c:f>
              <c:numCache>
                <c:formatCode>0.0%</c:formatCode>
                <c:ptCount val="5"/>
                <c:pt idx="0">
                  <c:v>0.2301176869290647</c:v>
                </c:pt>
                <c:pt idx="1">
                  <c:v>0.28572143437300834</c:v>
                </c:pt>
                <c:pt idx="2">
                  <c:v>0.53384158631401135</c:v>
                </c:pt>
                <c:pt idx="3">
                  <c:v>-4.035981429771511E-3</c:v>
                </c:pt>
                <c:pt idx="4">
                  <c:v>0.37293073437344609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88-4537-96C1-582AF442592C}"/>
            </c:ext>
          </c:extLst>
        </c:ser>
        <c:ser>
          <c:idx val="1"/>
          <c:order val="1"/>
          <c:tx>
            <c:v>Įpareigojimas 2020/2005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Grafikai!$B$39:$B$43</c:f>
              <c:strCache>
                <c:ptCount val="5"/>
                <c:pt idx="0">
                  <c:v>NOx</c:v>
                </c:pt>
                <c:pt idx="1">
                  <c:v>NMVOC / NMLOJ</c:v>
                </c:pt>
                <c:pt idx="2">
                  <c:v>SO2</c:v>
                </c:pt>
                <c:pt idx="3">
                  <c:v>NH3</c:v>
                </c:pt>
                <c:pt idx="4">
                  <c:v>PM2.5 / KD2.5</c:v>
                </c:pt>
              </c:strCache>
            </c:strRef>
          </c:cat>
          <c:val>
            <c:numRef>
              <c:f>Grafikai!$U$28:$U$32</c:f>
              <c:numCache>
                <c:formatCode>0.0%</c:formatCode>
                <c:ptCount val="5"/>
                <c:pt idx="0">
                  <c:v>0.48</c:v>
                </c:pt>
                <c:pt idx="1">
                  <c:v>0.32</c:v>
                </c:pt>
                <c:pt idx="2">
                  <c:v>0.55000000000000004</c:v>
                </c:pt>
                <c:pt idx="3">
                  <c:v>0.1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88-4537-96C1-582AF442592C}"/>
            </c:ext>
          </c:extLst>
        </c:ser>
        <c:ser>
          <c:idx val="2"/>
          <c:order val="2"/>
          <c:tx>
            <c:v>Įpareigojimas 2030/2005</c:v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Grafikai!$B$39:$B$43</c:f>
              <c:strCache>
                <c:ptCount val="5"/>
                <c:pt idx="0">
                  <c:v>NOx</c:v>
                </c:pt>
                <c:pt idx="1">
                  <c:v>NMVOC / NMLOJ</c:v>
                </c:pt>
                <c:pt idx="2">
                  <c:v>SO2</c:v>
                </c:pt>
                <c:pt idx="3">
                  <c:v>NH3</c:v>
                </c:pt>
                <c:pt idx="4">
                  <c:v>PM2.5 / KD2.5</c:v>
                </c:pt>
              </c:strCache>
            </c:strRef>
          </c:cat>
          <c:val>
            <c:numRef>
              <c:f>Grafikai!$V$28:$V$32</c:f>
              <c:numCache>
                <c:formatCode>0.0%</c:formatCode>
                <c:ptCount val="5"/>
                <c:pt idx="0">
                  <c:v>0.51</c:v>
                </c:pt>
                <c:pt idx="1">
                  <c:v>0.47</c:v>
                </c:pt>
                <c:pt idx="2">
                  <c:v>0.6</c:v>
                </c:pt>
                <c:pt idx="3">
                  <c:v>0.1</c:v>
                </c:pt>
                <c:pt idx="4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88-4537-96C1-582AF44259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435906464"/>
        <c:axId val="435906856"/>
      </c:barChart>
      <c:catAx>
        <c:axId val="43590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  <c:crossAx val="435906856"/>
        <c:crosses val="autoZero"/>
        <c:auto val="1"/>
        <c:lblAlgn val="ctr"/>
        <c:lblOffset val="100"/>
        <c:noMultiLvlLbl val="0"/>
      </c:catAx>
      <c:valAx>
        <c:axId val="435906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  <c:crossAx val="43590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/>
              <a:t>Išmestas į aplinkos orą amoniako (NH3) kiekis Lietuvos ūkyje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Žemės ūkio veiklos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'NH3-pakeistas'!$B$4:$O$4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'NH3-pakeistas'!$B$83:$O$83</c:f>
            </c:numRef>
          </c:val>
          <c:extLst>
            <c:ext xmlns:c16="http://schemas.microsoft.com/office/drawing/2014/chart" uri="{C3380CC4-5D6E-409C-BE32-E72D297353CC}">
              <c16:uniqueId val="{00000000-4DCE-46C6-8004-0DC553A20A89}"/>
            </c:ext>
          </c:extLst>
        </c:ser>
        <c:ser>
          <c:idx val="1"/>
          <c:order val="1"/>
          <c:tx>
            <c:v>Kitos ekonomikos šakos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'NH3-pakeistas'!$B$4:$O$4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'NH3-pakeistas'!$B$85:$O$85</c:f>
            </c:numRef>
          </c:val>
          <c:extLst>
            <c:ext xmlns:c16="http://schemas.microsoft.com/office/drawing/2014/chart" uri="{C3380CC4-5D6E-409C-BE32-E72D297353CC}">
              <c16:uniqueId val="{00000001-4DCE-46C6-8004-0DC553A20A89}"/>
            </c:ext>
          </c:extLst>
        </c:ser>
        <c:ser>
          <c:idx val="2"/>
          <c:order val="2"/>
          <c:tx>
            <c:strRef>
              <c:f>'NH3-pakeistas'!$A$5</c:f>
              <c:strCache>
                <c:ptCount val="1"/>
                <c:pt idx="0">
                  <c:v>VISOS ŪKINĖS VEIKLOS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'NH3-pakeistas'!$B$4:$O$4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'NH3-pakeistas'!$B$6:$O$6</c:f>
              <c:numCache>
                <c:formatCode>0.00</c:formatCode>
                <c:ptCount val="14"/>
                <c:pt idx="0">
                  <c:v>37.307188433210413</c:v>
                </c:pt>
                <c:pt idx="1">
                  <c:v>36.509403005352404</c:v>
                </c:pt>
                <c:pt idx="2">
                  <c:v>36.062588252325732</c:v>
                </c:pt>
                <c:pt idx="3">
                  <c:v>35.912938786944054</c:v>
                </c:pt>
                <c:pt idx="4">
                  <c:v>36.468328406633411</c:v>
                </c:pt>
                <c:pt idx="5">
                  <c:v>36.779440185273252</c:v>
                </c:pt>
                <c:pt idx="6">
                  <c:v>36.649142766192853</c:v>
                </c:pt>
                <c:pt idx="7">
                  <c:v>35.804404568770934</c:v>
                </c:pt>
                <c:pt idx="8">
                  <c:v>34.744698852910766</c:v>
                </c:pt>
                <c:pt idx="9">
                  <c:v>37.172516479604759</c:v>
                </c:pt>
                <c:pt idx="10">
                  <c:v>38.924855923949224</c:v>
                </c:pt>
                <c:pt idx="11">
                  <c:v>38.328828170342256</c:v>
                </c:pt>
                <c:pt idx="12">
                  <c:v>39.36309309120557</c:v>
                </c:pt>
                <c:pt idx="13">
                  <c:v>38.88995713174365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CE-46C6-8004-0DC553A20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4235759"/>
        <c:axId val="12679103"/>
      </c:barChart>
      <c:catAx>
        <c:axId val="2034235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2679103"/>
        <c:crosses val="autoZero"/>
        <c:auto val="1"/>
        <c:lblAlgn val="ctr"/>
        <c:lblOffset val="100"/>
        <c:noMultiLvlLbl val="0"/>
      </c:catAx>
      <c:valAx>
        <c:axId val="1267910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034235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/>
              <a:t>Išmestas į aplinkos orą amoniako (NH3) kiekis Lietuvos žemės ūkyje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Mėšlo tvarkymas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'NH3-pakeistas'!$B$4:$O$4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'NH3-pakeistas'!$B$66:$O$66</c:f>
            </c:numRef>
          </c:val>
          <c:extLst>
            <c:ext xmlns:c16="http://schemas.microsoft.com/office/drawing/2014/chart" uri="{C3380CC4-5D6E-409C-BE32-E72D297353CC}">
              <c16:uniqueId val="{00000000-C183-484F-93CA-E075CD495288}"/>
            </c:ext>
          </c:extLst>
        </c:ser>
        <c:ser>
          <c:idx val="1"/>
          <c:order val="1"/>
          <c:tx>
            <c:v>Neorganinės azoto trąšos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'NH3-pakeistas'!$B$4:$O$4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'NH3-pakeistas'!$B$72:$O$72</c:f>
            </c:numRef>
          </c:val>
          <c:extLst>
            <c:ext xmlns:c16="http://schemas.microsoft.com/office/drawing/2014/chart" uri="{C3380CC4-5D6E-409C-BE32-E72D297353CC}">
              <c16:uniqueId val="{00000001-C183-484F-93CA-E075CD495288}"/>
            </c:ext>
          </c:extLst>
        </c:ser>
        <c:ser>
          <c:idx val="2"/>
          <c:order val="2"/>
          <c:tx>
            <c:v>Kitos trąšos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'NH3-pakeistas'!$B$4:$O$4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'NH3-pakeistas'!$B$76:$O$76</c:f>
            </c:numRef>
          </c:val>
          <c:extLst>
            <c:ext xmlns:c16="http://schemas.microsoft.com/office/drawing/2014/chart" uri="{C3380CC4-5D6E-409C-BE32-E72D297353CC}">
              <c16:uniqueId val="{00000002-C183-484F-93CA-E075CD495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4235759"/>
        <c:axId val="12679103"/>
      </c:barChart>
      <c:catAx>
        <c:axId val="2034235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2679103"/>
        <c:crosses val="autoZero"/>
        <c:auto val="1"/>
        <c:lblAlgn val="ctr"/>
        <c:lblOffset val="100"/>
        <c:noMultiLvlLbl val="0"/>
      </c:catAx>
      <c:valAx>
        <c:axId val="1267910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034235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/>
              <a:t>Azotinių sintetinių trąšų naudojimas Lietuvoje,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'NH3-pakeistas'!$A$137</c:f>
              <c:strCache>
                <c:ptCount val="1"/>
                <c:pt idx="0">
                  <c:v>Visos (be amonio sulfato ir azoto tirpalų)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'NH3-pakeistas'!$B$137:$O$137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'NH3-pakeistas'!$B$127:$O$127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C53-4266-B3D8-4C93FE40087F}"/>
            </c:ext>
          </c:extLst>
        </c:ser>
        <c:ser>
          <c:idx val="1"/>
          <c:order val="1"/>
          <c:tx>
            <c:v>Amonio sulfatas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'NH3-pakeistas'!$B$129:$O$129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'NH3-pakeistas'!$B$127:$O$127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C53-4266-B3D8-4C93FE40087F}"/>
            </c:ext>
          </c:extLst>
        </c:ser>
        <c:ser>
          <c:idx val="2"/>
          <c:order val="2"/>
          <c:tx>
            <c:strRef>
              <c:f>'NH3-pakeistas'!$A$132</c:f>
              <c:strCache>
                <c:ptCount val="1"/>
                <c:pt idx="0">
                  <c:v>Azoto tirpalai *)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'NH3-pakeistas'!$B$132:$O$132</c:f>
            </c:numRef>
          </c:val>
          <c:extLst>
            <c:ext xmlns:c16="http://schemas.microsoft.com/office/drawing/2014/chart" uri="{C3380CC4-5D6E-409C-BE32-E72D297353CC}">
              <c16:uniqueId val="{00000000-E4B4-4B67-A3E6-21FAB94C1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7615"/>
        <c:axId val="9016047"/>
      </c:barChart>
      <c:catAx>
        <c:axId val="8977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016047"/>
        <c:crosses val="autoZero"/>
        <c:auto val="1"/>
        <c:lblAlgn val="ctr"/>
        <c:lblOffset val="100"/>
        <c:noMultiLvlLbl val="0"/>
      </c:catAx>
      <c:valAx>
        <c:axId val="9016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977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106094</xdr:rowOff>
    </xdr:from>
    <xdr:to>
      <xdr:col>16</xdr:col>
      <xdr:colOff>165102</xdr:colOff>
      <xdr:row>29</xdr:row>
      <xdr:rowOff>168671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614892</xdr:colOff>
      <xdr:row>0</xdr:row>
      <xdr:rowOff>119177</xdr:rowOff>
    </xdr:from>
    <xdr:to>
      <xdr:col>28</xdr:col>
      <xdr:colOff>329313</xdr:colOff>
      <xdr:row>32</xdr:row>
      <xdr:rowOff>152400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</xdr:colOff>
      <xdr:row>99</xdr:row>
      <xdr:rowOff>123825</xdr:rowOff>
    </xdr:from>
    <xdr:to>
      <xdr:col>7</xdr:col>
      <xdr:colOff>47625</xdr:colOff>
      <xdr:row>111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3149CE-6F7B-46DE-B059-2534179FD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111</xdr:row>
      <xdr:rowOff>219075</xdr:rowOff>
    </xdr:from>
    <xdr:to>
      <xdr:col>6</xdr:col>
      <xdr:colOff>538163</xdr:colOff>
      <xdr:row>123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05875D-7F03-45D9-9642-CC22D4004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144</xdr:row>
      <xdr:rowOff>195262</xdr:rowOff>
    </xdr:from>
    <xdr:to>
      <xdr:col>7</xdr:col>
      <xdr:colOff>200025</xdr:colOff>
      <xdr:row>156</xdr:row>
      <xdr:rowOff>195262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BF307D-0258-474C-9B40-20FC65D98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zoomScale="110" zoomScaleNormal="110" workbookViewId="0">
      <pane xSplit="1" ySplit="3" topLeftCell="B23" activePane="bottomRight" state="frozen"/>
      <selection pane="topRight" activeCell="B1" sqref="B1"/>
      <selection pane="bottomLeft" activeCell="A4" sqref="A4"/>
      <selection pane="bottomRight" activeCell="J12" sqref="J12"/>
    </sheetView>
  </sheetViews>
  <sheetFormatPr defaultRowHeight="12.75" x14ac:dyDescent="0.2"/>
  <cols>
    <col min="1" max="1" width="26.42578125" customWidth="1"/>
    <col min="3" max="3" width="15.42578125" customWidth="1"/>
    <col min="6" max="6" width="15.140625" customWidth="1"/>
  </cols>
  <sheetData>
    <row r="1" spans="1:6" ht="35.25" customHeight="1" x14ac:dyDescent="0.25">
      <c r="A1" s="216" t="s">
        <v>89</v>
      </c>
      <c r="B1" s="216"/>
      <c r="C1" s="216"/>
      <c r="D1" s="216"/>
      <c r="E1" s="216"/>
      <c r="F1" s="216"/>
    </row>
    <row r="2" spans="1:6" ht="13.5" thickBot="1" x14ac:dyDescent="0.25"/>
    <row r="3" spans="1:6" x14ac:dyDescent="0.2">
      <c r="A3" s="114" t="s">
        <v>83</v>
      </c>
      <c r="B3" s="115" t="s">
        <v>80</v>
      </c>
      <c r="C3" s="116" t="s">
        <v>74</v>
      </c>
      <c r="D3" s="115" t="s">
        <v>46</v>
      </c>
      <c r="E3" s="117" t="s">
        <v>47</v>
      </c>
      <c r="F3" s="118" t="s">
        <v>50</v>
      </c>
    </row>
    <row r="4" spans="1:6" x14ac:dyDescent="0.2">
      <c r="A4" s="119">
        <v>1990</v>
      </c>
      <c r="B4" s="143">
        <v>155.71737480787016</v>
      </c>
      <c r="C4" s="143">
        <v>102.53980502452271</v>
      </c>
      <c r="D4" s="143">
        <v>185.14326649437925</v>
      </c>
      <c r="E4" s="143">
        <v>77.275594356244795</v>
      </c>
      <c r="F4" s="143">
        <v>15.193878138845177</v>
      </c>
    </row>
    <row r="5" spans="1:6" x14ac:dyDescent="0.2">
      <c r="A5" s="119">
        <v>1991</v>
      </c>
      <c r="B5" s="143">
        <v>150.86625818591162</v>
      </c>
      <c r="C5" s="143">
        <v>110.40599890395588</v>
      </c>
      <c r="D5" s="143">
        <v>210.72501245741856</v>
      </c>
      <c r="E5" s="143">
        <v>76.476219176754526</v>
      </c>
      <c r="F5" s="143">
        <v>16.303992791933421</v>
      </c>
    </row>
    <row r="6" spans="1:6" x14ac:dyDescent="0.2">
      <c r="A6" s="119">
        <v>1992</v>
      </c>
      <c r="B6" s="143">
        <v>103.87241986511009</v>
      </c>
      <c r="C6" s="143">
        <v>80.511861096565426</v>
      </c>
      <c r="D6" s="143">
        <v>110.23878542951516</v>
      </c>
      <c r="E6" s="143">
        <v>57.520503395770973</v>
      </c>
      <c r="F6" s="143">
        <v>9.25517001166833</v>
      </c>
    </row>
    <row r="7" spans="1:6" x14ac:dyDescent="0.2">
      <c r="A7" s="119">
        <v>1993</v>
      </c>
      <c r="B7" s="143">
        <v>78.931121516559102</v>
      </c>
      <c r="C7" s="143">
        <v>71.838670741177395</v>
      </c>
      <c r="D7" s="143">
        <v>96.820692999161338</v>
      </c>
      <c r="E7" s="143">
        <v>44.565329309079708</v>
      </c>
      <c r="F7" s="143">
        <v>9.2066292786643054</v>
      </c>
    </row>
    <row r="8" spans="1:6" x14ac:dyDescent="0.2">
      <c r="A8" s="119">
        <v>1994</v>
      </c>
      <c r="B8" s="143">
        <v>72.63232507089954</v>
      </c>
      <c r="C8" s="143">
        <v>63.719140757043128</v>
      </c>
      <c r="D8" s="143">
        <v>96.029172651360469</v>
      </c>
      <c r="E8" s="143">
        <v>40.191805984700615</v>
      </c>
      <c r="F8" s="143">
        <v>8.5572079898029507</v>
      </c>
    </row>
    <row r="9" spans="1:6" x14ac:dyDescent="0.2">
      <c r="A9" s="119">
        <v>1995</v>
      </c>
      <c r="B9" s="143">
        <v>73.52163077169925</v>
      </c>
      <c r="C9" s="143">
        <v>65.971671178674669</v>
      </c>
      <c r="D9" s="143">
        <v>73.774117640209496</v>
      </c>
      <c r="E9" s="143">
        <v>35.85148443245442</v>
      </c>
      <c r="F9" s="143">
        <v>7.684193157441789</v>
      </c>
    </row>
    <row r="10" spans="1:6" x14ac:dyDescent="0.2">
      <c r="A10" s="119">
        <v>1996</v>
      </c>
      <c r="B10" s="143">
        <v>75.334155489992341</v>
      </c>
      <c r="C10" s="143">
        <v>67.785164401531006</v>
      </c>
      <c r="D10" s="143">
        <v>74.443301007663564</v>
      </c>
      <c r="E10" s="143">
        <v>36.479982309185019</v>
      </c>
      <c r="F10" s="143">
        <v>7.8965104472093346</v>
      </c>
    </row>
    <row r="11" spans="1:6" x14ac:dyDescent="0.2">
      <c r="A11" s="119">
        <v>1997</v>
      </c>
      <c r="B11" s="143">
        <v>77.056376377888824</v>
      </c>
      <c r="C11" s="143">
        <v>69.74543981129078</v>
      </c>
      <c r="D11" s="143">
        <v>68.304090160534784</v>
      </c>
      <c r="E11" s="143">
        <v>35.968249419089943</v>
      </c>
      <c r="F11" s="143">
        <v>7.9482426939589619</v>
      </c>
    </row>
    <row r="12" spans="1:6" x14ac:dyDescent="0.2">
      <c r="A12" s="119">
        <v>1998</v>
      </c>
      <c r="B12" s="143">
        <v>76.826219389855126</v>
      </c>
      <c r="C12" s="143">
        <v>68.04749168381656</v>
      </c>
      <c r="D12" s="143">
        <v>85.058790498737267</v>
      </c>
      <c r="E12" s="143">
        <v>34.894479808058513</v>
      </c>
      <c r="F12" s="143">
        <v>8.3221312040192039</v>
      </c>
    </row>
    <row r="13" spans="1:6" x14ac:dyDescent="0.2">
      <c r="A13" s="119">
        <v>1999</v>
      </c>
      <c r="B13" s="143">
        <v>67.674318079627454</v>
      </c>
      <c r="C13" s="143">
        <v>63.679827912810417</v>
      </c>
      <c r="D13" s="143">
        <v>63.48506647854601</v>
      </c>
      <c r="E13" s="143">
        <v>33.213505922662783</v>
      </c>
      <c r="F13" s="143">
        <v>7.992135165779942</v>
      </c>
    </row>
    <row r="14" spans="1:6" x14ac:dyDescent="0.2">
      <c r="A14" s="119">
        <v>2000</v>
      </c>
      <c r="B14" s="143">
        <v>61.747882278217887</v>
      </c>
      <c r="C14" s="143">
        <v>55.615740893764638</v>
      </c>
      <c r="D14" s="143">
        <v>37.958546385228431</v>
      </c>
      <c r="E14" s="143">
        <v>32.021520893685647</v>
      </c>
      <c r="F14" s="143">
        <v>7.0533923203580091</v>
      </c>
    </row>
    <row r="15" spans="1:6" x14ac:dyDescent="0.2">
      <c r="A15" s="119">
        <v>2001</v>
      </c>
      <c r="B15" s="143">
        <v>63.141222028601618</v>
      </c>
      <c r="C15" s="143">
        <v>53.634772955952663</v>
      </c>
      <c r="D15" s="143">
        <v>41.766207255612436</v>
      </c>
      <c r="E15" s="143">
        <v>31.64162280953806</v>
      </c>
      <c r="F15" s="143">
        <v>7.2810057889716928</v>
      </c>
    </row>
    <row r="16" spans="1:6" x14ac:dyDescent="0.2">
      <c r="A16" s="119">
        <v>2002</v>
      </c>
      <c r="B16" s="143">
        <v>64.727125671879492</v>
      </c>
      <c r="C16" s="143">
        <v>52.947557824950295</v>
      </c>
      <c r="D16" s="143">
        <v>37.519569198186936</v>
      </c>
      <c r="E16" s="143">
        <v>33.439982702086148</v>
      </c>
      <c r="F16" s="143">
        <v>7.7439485684723826</v>
      </c>
    </row>
    <row r="17" spans="1:6" x14ac:dyDescent="0.2">
      <c r="A17" s="119">
        <v>2003</v>
      </c>
      <c r="B17" s="143">
        <v>65.086126491455261</v>
      </c>
      <c r="C17" s="143">
        <v>51.892717726751826</v>
      </c>
      <c r="D17" s="143">
        <v>24.843124131631356</v>
      </c>
      <c r="E17" s="143">
        <v>34.235548320550457</v>
      </c>
      <c r="F17" s="143">
        <v>7.4135267530402302</v>
      </c>
    </row>
    <row r="18" spans="1:6" x14ac:dyDescent="0.2">
      <c r="A18" s="119">
        <v>2004</v>
      </c>
      <c r="B18" s="143">
        <v>66.947079454333533</v>
      </c>
      <c r="C18" s="143">
        <v>50.012362812667142</v>
      </c>
      <c r="D18" s="143">
        <v>25.581298554650967</v>
      </c>
      <c r="E18" s="143">
        <v>34.559115612837772</v>
      </c>
      <c r="F18" s="143">
        <v>7.5037254843935584</v>
      </c>
    </row>
    <row r="19" spans="1:6" x14ac:dyDescent="0.2">
      <c r="A19" s="119">
        <v>2005</v>
      </c>
      <c r="B19" s="143">
        <v>68.452956640085787</v>
      </c>
      <c r="C19" s="143">
        <v>55.740790010541268</v>
      </c>
      <c r="D19" s="143">
        <v>27.407469861628567</v>
      </c>
      <c r="E19" s="3">
        <v>35.970925206287397</v>
      </c>
      <c r="F19" s="143">
        <v>9.2245437681768365</v>
      </c>
    </row>
    <row r="20" spans="1:6" x14ac:dyDescent="0.2">
      <c r="A20" s="119">
        <v>2006</v>
      </c>
      <c r="B20" s="143">
        <v>71.061704472206259</v>
      </c>
      <c r="C20" s="143">
        <v>55.552904497712312</v>
      </c>
      <c r="D20" s="143">
        <v>25.200648141101542</v>
      </c>
      <c r="E20" s="3">
        <v>35.393986878737707</v>
      </c>
      <c r="F20" s="143">
        <v>8.8700705084947398</v>
      </c>
    </row>
    <row r="21" spans="1:6" x14ac:dyDescent="0.2">
      <c r="A21" s="119">
        <v>2007</v>
      </c>
      <c r="B21" s="143">
        <v>68.019366355504673</v>
      </c>
      <c r="C21" s="143">
        <v>57.257604592661956</v>
      </c>
      <c r="D21" s="143">
        <v>21.671279271949619</v>
      </c>
      <c r="E21" s="3">
        <v>35.759429608249036</v>
      </c>
      <c r="F21" s="143">
        <v>8.7833718131756982</v>
      </c>
    </row>
    <row r="22" spans="1:6" x14ac:dyDescent="0.2">
      <c r="A22" s="119">
        <v>2008</v>
      </c>
      <c r="B22" s="143">
        <v>68.739222240931127</v>
      </c>
      <c r="C22" s="143">
        <v>55.230949534278231</v>
      </c>
      <c r="D22" s="143">
        <v>19.572541835992229</v>
      </c>
      <c r="E22" s="3">
        <v>33.748532910277397</v>
      </c>
      <c r="F22" s="143">
        <v>9.2157009274936676</v>
      </c>
    </row>
    <row r="23" spans="1:6" x14ac:dyDescent="0.2">
      <c r="A23" s="119">
        <v>2009</v>
      </c>
      <c r="B23" s="143">
        <v>62.590112610426743</v>
      </c>
      <c r="C23" s="143">
        <v>51.735939632519759</v>
      </c>
      <c r="D23" s="143">
        <v>18.754730740476948</v>
      </c>
      <c r="E23" s="3">
        <v>35.058752034411185</v>
      </c>
      <c r="F23" s="143">
        <v>8.2720875568910657</v>
      </c>
    </row>
    <row r="24" spans="1:6" x14ac:dyDescent="0.2">
      <c r="A24" s="119">
        <v>2010</v>
      </c>
      <c r="B24" s="143">
        <v>64.743374090006981</v>
      </c>
      <c r="C24" s="143">
        <v>52.517901327221523</v>
      </c>
      <c r="D24" s="143">
        <v>18.082472995325112</v>
      </c>
      <c r="E24" s="3">
        <v>35.425598790828808</v>
      </c>
      <c r="F24" s="143">
        <v>7.8513687852605152</v>
      </c>
    </row>
    <row r="25" spans="1:6" x14ac:dyDescent="0.2">
      <c r="A25" s="119">
        <v>2011</v>
      </c>
      <c r="B25" s="143">
        <v>61.535154546034171</v>
      </c>
      <c r="C25" s="143">
        <v>49.226362531744719</v>
      </c>
      <c r="D25" s="143">
        <v>19.578068035502202</v>
      </c>
      <c r="E25" s="3">
        <v>34.885253846192853</v>
      </c>
      <c r="F25" s="143">
        <v>9.2945553218538421</v>
      </c>
    </row>
    <row r="26" spans="1:6" x14ac:dyDescent="0.2">
      <c r="A26" s="119">
        <v>2012</v>
      </c>
      <c r="B26" s="143">
        <v>63.688772832096149</v>
      </c>
      <c r="C26" s="143">
        <v>50.331178201128942</v>
      </c>
      <c r="D26" s="143">
        <v>17.049721368401624</v>
      </c>
      <c r="E26" s="3">
        <v>34.647611928770928</v>
      </c>
      <c r="F26" s="143">
        <v>8.1300587116048089</v>
      </c>
    </row>
    <row r="27" spans="1:6" x14ac:dyDescent="0.2">
      <c r="A27" s="119">
        <v>2013</v>
      </c>
      <c r="B27" s="143">
        <v>62.326113734128242</v>
      </c>
      <c r="C27" s="143">
        <v>47.232715014732811</v>
      </c>
      <c r="D27" s="143">
        <v>14.720215189916814</v>
      </c>
      <c r="E27" s="3">
        <v>33.543621408466322</v>
      </c>
      <c r="F27" s="143">
        <v>6.6003544393328601</v>
      </c>
    </row>
    <row r="28" spans="1:6" x14ac:dyDescent="0.2">
      <c r="A28" s="119">
        <v>2014</v>
      </c>
      <c r="B28" s="143">
        <v>60.578983272036837</v>
      </c>
      <c r="C28" s="143">
        <v>46.855791346191239</v>
      </c>
      <c r="D28" s="143">
        <v>13.42552782603064</v>
      </c>
      <c r="E28" s="3">
        <v>36.204880815793892</v>
      </c>
      <c r="F28" s="143">
        <v>6.2650192202252013</v>
      </c>
    </row>
    <row r="29" spans="1:6" x14ac:dyDescent="0.2">
      <c r="A29" s="119">
        <v>2015</v>
      </c>
      <c r="B29" s="143">
        <v>61.824031245152199</v>
      </c>
      <c r="C29" s="143">
        <v>44.626450332524158</v>
      </c>
      <c r="D29" s="143">
        <v>15.011867273784215</v>
      </c>
      <c r="E29" s="3">
        <v>36.837563802802855</v>
      </c>
      <c r="F29" s="143">
        <v>5.4836867095372179</v>
      </c>
    </row>
    <row r="30" spans="1:6" x14ac:dyDescent="0.2">
      <c r="A30" s="120">
        <v>2016</v>
      </c>
      <c r="B30" s="143">
        <v>61.268872060969436</v>
      </c>
      <c r="C30" s="143">
        <v>44.568989285923095</v>
      </c>
      <c r="D30" s="143">
        <v>14.944443205141644</v>
      </c>
      <c r="E30" s="3">
        <v>36.111011075874146</v>
      </c>
      <c r="F30" s="143">
        <v>5.4128644062174116</v>
      </c>
    </row>
    <row r="31" spans="1:6" x14ac:dyDescent="0.2">
      <c r="A31" s="120">
        <v>2017</v>
      </c>
      <c r="B31" s="143">
        <v>57.657572336103691</v>
      </c>
      <c r="C31" s="143">
        <v>42.843397549099834</v>
      </c>
      <c r="D31" s="143">
        <v>12.729692764796376</v>
      </c>
      <c r="E31" s="3">
        <v>36.658537535650012</v>
      </c>
      <c r="F31" s="143">
        <v>6.0144350495782746</v>
      </c>
    </row>
    <row r="32" spans="1:6" ht="13.5" thickBot="1" x14ac:dyDescent="0.25">
      <c r="A32" s="121">
        <v>2018</v>
      </c>
      <c r="B32" s="143">
        <v>58.137843047529536</v>
      </c>
      <c r="C32" s="143">
        <v>42.596202317522227</v>
      </c>
      <c r="D32" s="143">
        <v>12.776222673843316</v>
      </c>
      <c r="E32" s="3">
        <v>36.116103192431673</v>
      </c>
      <c r="F32" s="143">
        <v>5.7844278864506533</v>
      </c>
    </row>
    <row r="33" spans="1:6" ht="23.25" thickBot="1" x14ac:dyDescent="0.25">
      <c r="A33" s="108" t="s">
        <v>88</v>
      </c>
      <c r="B33" s="144">
        <f>(B32-B$4)/B$4</f>
        <v>-0.62664511189414696</v>
      </c>
      <c r="C33" s="144">
        <f>(C32-C$4)/C$4</f>
        <v>-0.58458861602735435</v>
      </c>
      <c r="D33" s="144">
        <f>(D32-D$4)/D$4</f>
        <v>-0.93099277702205185</v>
      </c>
      <c r="E33" s="144">
        <f>(E32-E$4)/E$4</f>
        <v>-0.53263247609672948</v>
      </c>
      <c r="F33" s="144">
        <f>(F32-F$4)/F$4</f>
        <v>-0.61929220218885461</v>
      </c>
    </row>
    <row r="34" spans="1:6" ht="23.25" thickBot="1" x14ac:dyDescent="0.25">
      <c r="A34" s="107" t="s">
        <v>87</v>
      </c>
      <c r="B34" s="145">
        <f>(B32-B19)/B19</f>
        <v>-0.15068908778902562</v>
      </c>
      <c r="C34" s="145">
        <f>(C32-C19)/C19</f>
        <v>-0.23581631495594588</v>
      </c>
      <c r="D34" s="145">
        <f>(D32-D19)/D19</f>
        <v>-0.53384158631401135</v>
      </c>
      <c r="E34" s="145">
        <f>(E32-E19)/E19</f>
        <v>4.035981429771511E-3</v>
      </c>
      <c r="F34" s="145">
        <f>(F32-F19)/F19</f>
        <v>-0.37293073437344609</v>
      </c>
    </row>
    <row r="35" spans="1:6" ht="34.5" thickBot="1" x14ac:dyDescent="0.25">
      <c r="A35" s="106" t="s">
        <v>48</v>
      </c>
      <c r="B35" s="146">
        <v>-0.48</v>
      </c>
      <c r="C35" s="146">
        <v>-0.32</v>
      </c>
      <c r="D35" s="146">
        <v>-0.55000000000000004</v>
      </c>
      <c r="E35" s="146">
        <v>-0.1</v>
      </c>
      <c r="F35" s="146">
        <v>-0.2</v>
      </c>
    </row>
    <row r="36" spans="1:6" x14ac:dyDescent="0.2">
      <c r="A36" s="13" t="s">
        <v>51</v>
      </c>
      <c r="B36" s="147">
        <v>-0.51</v>
      </c>
      <c r="C36" s="147">
        <v>-0.47</v>
      </c>
      <c r="D36" s="147">
        <v>-0.6</v>
      </c>
      <c r="E36" s="147">
        <v>-0.1</v>
      </c>
      <c r="F36" s="147">
        <v>-0.36</v>
      </c>
    </row>
    <row r="37" spans="1:6" x14ac:dyDescent="0.2">
      <c r="B37" s="63" t="s">
        <v>77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3:K46"/>
  <sheetViews>
    <sheetView workbookViewId="0">
      <selection activeCell="M9" sqref="M9"/>
    </sheetView>
  </sheetViews>
  <sheetFormatPr defaultRowHeight="12.75" x14ac:dyDescent="0.2"/>
  <sheetData>
    <row r="3" spans="6:11" x14ac:dyDescent="0.2">
      <c r="G3" t="s">
        <v>45</v>
      </c>
      <c r="H3" t="s">
        <v>52</v>
      </c>
      <c r="I3" t="s">
        <v>46</v>
      </c>
      <c r="J3" t="s">
        <v>47</v>
      </c>
      <c r="K3" t="s">
        <v>53</v>
      </c>
    </row>
    <row r="4" spans="6:11" x14ac:dyDescent="0.2">
      <c r="G4" s="14">
        <f>-Santrauka!B34</f>
        <v>0.15068908778902562</v>
      </c>
      <c r="H4" s="14">
        <f>-Santrauka!C34</f>
        <v>0.23581631495594588</v>
      </c>
      <c r="I4" s="14">
        <f>-Santrauka!D34</f>
        <v>0.53384158631401135</v>
      </c>
      <c r="J4" s="14">
        <f>-Santrauka!E34</f>
        <v>-4.035981429771511E-3</v>
      </c>
      <c r="K4" s="14">
        <f>-Santrauka!F34</f>
        <v>0.37293073437344609</v>
      </c>
    </row>
    <row r="5" spans="6:11" x14ac:dyDescent="0.2">
      <c r="G5" s="11">
        <f>-Santrauka!B35</f>
        <v>0.48</v>
      </c>
      <c r="H5" s="11">
        <f>-Santrauka!C35</f>
        <v>0.32</v>
      </c>
      <c r="I5" s="11">
        <f>-Santrauka!D35</f>
        <v>0.55000000000000004</v>
      </c>
      <c r="J5" s="11">
        <f>-Santrauka!E35</f>
        <v>0.1</v>
      </c>
      <c r="K5" s="11">
        <f>-Santrauka!F35</f>
        <v>0.2</v>
      </c>
    </row>
    <row r="6" spans="6:11" x14ac:dyDescent="0.2">
      <c r="G6" s="11">
        <f>-Santrauka!B36</f>
        <v>0.51</v>
      </c>
      <c r="H6" s="11">
        <f>-Santrauka!C36</f>
        <v>0.47</v>
      </c>
      <c r="I6" s="11">
        <f>-Santrauka!D36</f>
        <v>0.6</v>
      </c>
      <c r="J6" s="11">
        <f>-Santrauka!E36</f>
        <v>0.1</v>
      </c>
      <c r="K6" s="11">
        <f>-Santrauka!F36</f>
        <v>0.36</v>
      </c>
    </row>
    <row r="9" spans="6:11" x14ac:dyDescent="0.2">
      <c r="G9" t="str">
        <f>Santrauka!B3</f>
        <v>NOx*</v>
      </c>
      <c r="H9" t="str">
        <f>Santrauka!C3</f>
        <v>NMVOC / NMLOJ*</v>
      </c>
      <c r="I9" t="str">
        <f>Santrauka!D3</f>
        <v>SO2</v>
      </c>
      <c r="J9" t="str">
        <f>Santrauka!E3</f>
        <v>NH3</v>
      </c>
      <c r="K9" t="str">
        <f>Santrauka!F3</f>
        <v>PM2.5 / KD2.5</v>
      </c>
    </row>
    <row r="10" spans="6:11" x14ac:dyDescent="0.2">
      <c r="G10" t="s">
        <v>45</v>
      </c>
      <c r="H10" t="s">
        <v>49</v>
      </c>
      <c r="I10" t="s">
        <v>46</v>
      </c>
      <c r="J10" t="s">
        <v>47</v>
      </c>
      <c r="K10" t="s">
        <v>50</v>
      </c>
    </row>
    <row r="11" spans="6:11" x14ac:dyDescent="0.2">
      <c r="F11" t="s">
        <v>60</v>
      </c>
    </row>
    <row r="12" spans="6:11" x14ac:dyDescent="0.2">
      <c r="F12">
        <v>2006</v>
      </c>
      <c r="G12" s="14">
        <f>(Santrauka!B20-Santrauka!B$19)/Santrauka!B$19</f>
        <v>3.8110082605150739E-2</v>
      </c>
      <c r="H12" s="14">
        <f>(Santrauka!C20-Santrauka!C$19)/Santrauka!C$19</f>
        <v>-3.3707005730170738E-3</v>
      </c>
      <c r="I12" s="14">
        <f>(Santrauka!D20-Santrauka!D$19)/Santrauka!D$19</f>
        <v>-8.0518987402651621E-2</v>
      </c>
      <c r="J12" s="14">
        <f>(Santrauka!E20-Santrauka!E$19)/Santrauka!E$19</f>
        <v>-1.6039018297167595E-2</v>
      </c>
      <c r="K12" s="14">
        <f>(Santrauka!F20-Santrauka!F$19)/Santrauka!F$19</f>
        <v>-3.8427186058238604E-2</v>
      </c>
    </row>
    <row r="13" spans="6:11" x14ac:dyDescent="0.2">
      <c r="F13">
        <v>2007</v>
      </c>
      <c r="G13" s="14">
        <f>(Santrauka!B21-Santrauka!B$19)/Santrauka!B$19</f>
        <v>-6.3341352348133054E-3</v>
      </c>
      <c r="H13" s="14">
        <f>(Santrauka!C21-Santrauka!C$19)/Santrauka!C$19</f>
        <v>2.7211931905411449E-2</v>
      </c>
      <c r="I13" s="14">
        <f>(Santrauka!D21-Santrauka!D$19)/Santrauka!D$19</f>
        <v>-0.20929296351101051</v>
      </c>
      <c r="J13" s="14">
        <f>(Santrauka!E21-Santrauka!E$19)/Santrauka!E$19</f>
        <v>-5.8796263044519556E-3</v>
      </c>
      <c r="K13" s="14">
        <f>(Santrauka!F21-Santrauka!F$19)/Santrauka!F$19</f>
        <v>-4.7825883435353114E-2</v>
      </c>
    </row>
    <row r="14" spans="6:11" x14ac:dyDescent="0.2">
      <c r="F14">
        <v>2008</v>
      </c>
      <c r="G14" s="14">
        <f>(Santrauka!B22-Santrauka!B$19)/Santrauka!B$19</f>
        <v>4.1819318681949212E-3</v>
      </c>
      <c r="H14" s="14">
        <f>(Santrauka!C22-Santrauka!C$19)/Santrauka!C$19</f>
        <v>-9.1466316886900881E-3</v>
      </c>
      <c r="I14" s="14">
        <f>(Santrauka!D22-Santrauka!D$19)/Santrauka!D$19</f>
        <v>-0.28586834411174578</v>
      </c>
      <c r="J14" s="14">
        <f>(Santrauka!E22-Santrauka!E$19)/Santrauka!E$19</f>
        <v>-6.1783017347064109E-2</v>
      </c>
      <c r="K14" s="14">
        <f>(Santrauka!F22-Santrauka!F$19)/Santrauka!F$19</f>
        <v>-9.5862092537033904E-4</v>
      </c>
    </row>
    <row r="15" spans="6:11" x14ac:dyDescent="0.2">
      <c r="F15">
        <v>2009</v>
      </c>
      <c r="G15" s="14">
        <f>(Santrauka!B23-Santrauka!B$19)/Santrauka!B$19</f>
        <v>-8.5647783783612139E-2</v>
      </c>
      <c r="H15" s="14">
        <f>(Santrauka!C23-Santrauka!C$19)/Santrauka!C$19</f>
        <v>-7.1847750583803036E-2</v>
      </c>
      <c r="I15" s="14">
        <f>(Santrauka!D23-Santrauka!D$19)/Santrauka!D$19</f>
        <v>-0.31570732960161935</v>
      </c>
      <c r="J15" s="14">
        <f>(Santrauka!E23-Santrauka!E$19)/Santrauka!E$19</f>
        <v>-2.5358624128933228E-2</v>
      </c>
      <c r="K15" s="14">
        <f>(Santrauka!F23-Santrauka!F$19)/Santrauka!F$19</f>
        <v>-0.1032523922290432</v>
      </c>
    </row>
    <row r="16" spans="6:11" x14ac:dyDescent="0.2">
      <c r="F16">
        <v>2010</v>
      </c>
      <c r="G16" s="14">
        <f>(Santrauka!B24-Santrauka!B$19)/Santrauka!B$19</f>
        <v>-5.4191706715944678E-2</v>
      </c>
      <c r="H16" s="14">
        <f>(Santrauka!C24-Santrauka!C$19)/Santrauka!C$19</f>
        <v>-5.781921430805443E-2</v>
      </c>
      <c r="I16" s="14">
        <f>(Santrauka!D24-Santrauka!D$19)/Santrauka!D$19</f>
        <v>-0.3402355968421143</v>
      </c>
      <c r="J16" s="14">
        <f>(Santrauka!E24-Santrauka!E$19)/Santrauka!E$19</f>
        <v>-1.5160199865064113E-2</v>
      </c>
      <c r="K16" s="14">
        <f>(Santrauka!F24-Santrauka!F$19)/Santrauka!F$19</f>
        <v>-0.14886101875884095</v>
      </c>
    </row>
    <row r="17" spans="6:11" x14ac:dyDescent="0.2">
      <c r="F17">
        <v>2011</v>
      </c>
      <c r="G17" s="14">
        <f>(Santrauka!B25-Santrauka!B$19)/Santrauka!B$19</f>
        <v>-0.10105921546127312</v>
      </c>
      <c r="H17" s="14">
        <f>(Santrauka!C25-Santrauka!C$19)/Santrauka!C$19</f>
        <v>-0.11687002422399451</v>
      </c>
      <c r="I17" s="14">
        <f>(Santrauka!D25-Santrauka!D$19)/Santrauka!D$19</f>
        <v>-0.28566671296746754</v>
      </c>
      <c r="J17" s="14">
        <f>(Santrauka!E25-Santrauka!E$19)/Santrauka!E$19</f>
        <v>-3.0181913694696357E-2</v>
      </c>
      <c r="K17" s="14">
        <f>(Santrauka!F25-Santrauka!F$19)/Santrauka!F$19</f>
        <v>7.5897036684387581E-3</v>
      </c>
    </row>
    <row r="18" spans="6:11" x14ac:dyDescent="0.2">
      <c r="F18">
        <v>2012</v>
      </c>
      <c r="G18" s="14">
        <f>(Santrauka!B26-Santrauka!B$19)/Santrauka!B$19</f>
        <v>-6.9597925960144011E-2</v>
      </c>
      <c r="H18" s="14">
        <f>(Santrauka!C26-Santrauka!C$19)/Santrauka!C$19</f>
        <v>-9.7049428405828142E-2</v>
      </c>
      <c r="I18" s="14">
        <f>(Santrauka!D26-Santrauka!D$19)/Santrauka!D$19</f>
        <v>-0.37791698925584372</v>
      </c>
      <c r="J18" s="14">
        <f>(Santrauka!E26-Santrauka!E$19)/Santrauka!E$19</f>
        <v>-3.67884136959915E-2</v>
      </c>
      <c r="K18" s="14">
        <f>(Santrauka!F26-Santrauka!F$19)/Santrauka!F$19</f>
        <v>-0.11864923448548444</v>
      </c>
    </row>
    <row r="19" spans="6:11" x14ac:dyDescent="0.2">
      <c r="F19">
        <v>2013</v>
      </c>
      <c r="G19" s="14">
        <f>(Santrauka!B27-Santrauka!B$19)/Santrauka!B$19</f>
        <v>-8.9504430585394021E-2</v>
      </c>
      <c r="H19" s="14">
        <f>(Santrauka!C27-Santrauka!C$19)/Santrauka!C$19</f>
        <v>-0.15263642646972667</v>
      </c>
      <c r="I19" s="14">
        <f>(Santrauka!D27-Santrauka!D$19)/Santrauka!D$19</f>
        <v>-0.46291229127553873</v>
      </c>
      <c r="J19" s="14">
        <f>(Santrauka!E27-Santrauka!E$19)/Santrauka!E$19</f>
        <v>-6.7479604260965859E-2</v>
      </c>
      <c r="K19" s="14">
        <f>(Santrauka!F27-Santrauka!F$19)/Santrauka!F$19</f>
        <v>-0.28447903709850664</v>
      </c>
    </row>
    <row r="20" spans="6:11" x14ac:dyDescent="0.2">
      <c r="F20">
        <v>2014</v>
      </c>
      <c r="G20" s="14">
        <f>(Santrauka!B28-Santrauka!B$19)/Santrauka!B$19</f>
        <v>-0.11502751312041914</v>
      </c>
      <c r="H20" s="14">
        <f>(Santrauka!C28-Santrauka!C$19)/Santrauka!C$19</f>
        <v>-0.15939850624057833</v>
      </c>
      <c r="I20" s="14">
        <f>(Santrauka!D28-Santrauka!D$19)/Santrauka!D$19</f>
        <v>-0.51015077663820196</v>
      </c>
      <c r="J20" s="14">
        <f>(Santrauka!E28-Santrauka!E$19)/Santrauka!E$19</f>
        <v>6.504019792785358E-3</v>
      </c>
      <c r="K20" s="14">
        <f>(Santrauka!F28-Santrauka!F$19)/Santrauka!F$19</f>
        <v>-0.32083153620686472</v>
      </c>
    </row>
    <row r="21" spans="6:11" x14ac:dyDescent="0.2">
      <c r="F21">
        <v>2015</v>
      </c>
      <c r="G21" s="14">
        <f>Santrauka!B34</f>
        <v>-0.15068908778902562</v>
      </c>
      <c r="H21" s="14">
        <f>Santrauka!C34</f>
        <v>-0.23581631495594588</v>
      </c>
      <c r="I21" s="14">
        <f>Santrauka!D34</f>
        <v>-0.53384158631401135</v>
      </c>
      <c r="J21" s="14">
        <f>Santrauka!E34</f>
        <v>4.035981429771511E-3</v>
      </c>
      <c r="K21" s="14">
        <f>Santrauka!F34</f>
        <v>-0.37293073437344609</v>
      </c>
    </row>
    <row r="22" spans="6:11" x14ac:dyDescent="0.2">
      <c r="F22" t="s">
        <v>63</v>
      </c>
      <c r="G22" s="14">
        <f>Santrauka!B35</f>
        <v>-0.48</v>
      </c>
      <c r="H22" s="14">
        <f>Santrauka!C35</f>
        <v>-0.32</v>
      </c>
      <c r="I22" s="14">
        <f>Santrauka!D35</f>
        <v>-0.55000000000000004</v>
      </c>
      <c r="J22" s="14">
        <f>Santrauka!E35</f>
        <v>-0.1</v>
      </c>
      <c r="K22" s="14">
        <f>Santrauka!F35</f>
        <v>-0.2</v>
      </c>
    </row>
    <row r="23" spans="6:11" x14ac:dyDescent="0.2">
      <c r="F23" t="s">
        <v>64</v>
      </c>
      <c r="G23" s="14">
        <f>Santrauka!B36</f>
        <v>-0.51</v>
      </c>
      <c r="H23" s="14">
        <f>Santrauka!C36</f>
        <v>-0.47</v>
      </c>
      <c r="I23" s="14">
        <f>Santrauka!D36</f>
        <v>-0.6</v>
      </c>
      <c r="J23" s="14">
        <f>Santrauka!E36</f>
        <v>-0.1</v>
      </c>
      <c r="K23" s="14">
        <f>Santrauka!F36</f>
        <v>-0.36</v>
      </c>
    </row>
    <row r="24" spans="6:11" x14ac:dyDescent="0.2">
      <c r="G24" s="14"/>
      <c r="H24" s="14"/>
      <c r="I24" s="14"/>
      <c r="J24" s="14"/>
      <c r="K24" s="14"/>
    </row>
    <row r="25" spans="6:11" x14ac:dyDescent="0.2">
      <c r="F25" t="s">
        <v>62</v>
      </c>
    </row>
    <row r="26" spans="6:11" x14ac:dyDescent="0.2">
      <c r="F26" t="s">
        <v>61</v>
      </c>
      <c r="G26" s="14">
        <f>(Santrauka!B20-Santrauka!B$19)/Santrauka!B$19</f>
        <v>3.8110082605150739E-2</v>
      </c>
      <c r="H26" s="14">
        <f>(Santrauka!C20-Santrauka!C$19)/Santrauka!C$19</f>
        <v>-3.3707005730170738E-3</v>
      </c>
      <c r="I26" s="14">
        <f>(Santrauka!D20-Santrauka!D$19)/Santrauka!D$19</f>
        <v>-8.0518987402651621E-2</v>
      </c>
      <c r="J26" s="14">
        <f>(Santrauka!E20-Santrauka!E$19)/Santrauka!E$19</f>
        <v>-1.6039018297167595E-2</v>
      </c>
      <c r="K26" s="14">
        <f>(Santrauka!F20-Santrauka!F$19)/Santrauka!F$19</f>
        <v>-3.8427186058238604E-2</v>
      </c>
    </row>
    <row r="27" spans="6:11" x14ac:dyDescent="0.2">
      <c r="F27" t="s">
        <v>59</v>
      </c>
      <c r="G27" s="14">
        <f>(Santrauka!B21-Santrauka!B$19)/Santrauka!B$19</f>
        <v>-6.3341352348133054E-3</v>
      </c>
      <c r="H27" s="14">
        <f>(Santrauka!C21-Santrauka!C$19)/Santrauka!C$19</f>
        <v>2.7211931905411449E-2</v>
      </c>
      <c r="I27" s="14">
        <f>(Santrauka!D21-Santrauka!D$19)/Santrauka!D$19</f>
        <v>-0.20929296351101051</v>
      </c>
      <c r="J27" s="14">
        <f>(Santrauka!E21-Santrauka!E$19)/Santrauka!E$19</f>
        <v>-5.8796263044519556E-3</v>
      </c>
      <c r="K27" s="14">
        <f>(Santrauka!F21-Santrauka!F$19)/Santrauka!F$19</f>
        <v>-4.7825883435353114E-2</v>
      </c>
    </row>
    <row r="28" spans="6:11" x14ac:dyDescent="0.2">
      <c r="F28" t="s">
        <v>58</v>
      </c>
      <c r="G28" s="14">
        <f>(Santrauka!B22-Santrauka!B$19)/Santrauka!B$19</f>
        <v>4.1819318681949212E-3</v>
      </c>
      <c r="H28" s="14">
        <f>(Santrauka!C22-Santrauka!C$19)/Santrauka!C$19</f>
        <v>-9.1466316886900881E-3</v>
      </c>
      <c r="I28" s="14">
        <f>(Santrauka!D22-Santrauka!D$19)/Santrauka!D$19</f>
        <v>-0.28586834411174578</v>
      </c>
      <c r="J28" s="14">
        <f>(Santrauka!E22-Santrauka!E$19)/Santrauka!E$19</f>
        <v>-6.1783017347064109E-2</v>
      </c>
      <c r="K28" s="14">
        <f>(Santrauka!F22-Santrauka!F$19)/Santrauka!F$19</f>
        <v>-9.5862092537033904E-4</v>
      </c>
    </row>
    <row r="29" spans="6:11" x14ac:dyDescent="0.2">
      <c r="F29" t="s">
        <v>57</v>
      </c>
      <c r="G29" s="14">
        <f>(Santrauka!B23-Santrauka!B$19)/Santrauka!B$19</f>
        <v>-8.5647783783612139E-2</v>
      </c>
      <c r="H29" s="14">
        <f>(Santrauka!C23-Santrauka!C$19)/Santrauka!C$19</f>
        <v>-7.1847750583803036E-2</v>
      </c>
      <c r="I29" s="14">
        <f>(Santrauka!D23-Santrauka!D$19)/Santrauka!D$19</f>
        <v>-0.31570732960161935</v>
      </c>
      <c r="J29" s="14">
        <f>(Santrauka!E23-Santrauka!E$19)/Santrauka!E$19</f>
        <v>-2.5358624128933228E-2</v>
      </c>
      <c r="K29" s="14">
        <f>(Santrauka!F23-Santrauka!F$19)/Santrauka!F$19</f>
        <v>-0.1032523922290432</v>
      </c>
    </row>
    <row r="30" spans="6:11" x14ac:dyDescent="0.2">
      <c r="F30" t="s">
        <v>56</v>
      </c>
      <c r="G30" s="14">
        <f>(Santrauka!B24-Santrauka!B$19)/Santrauka!B$19</f>
        <v>-5.4191706715944678E-2</v>
      </c>
      <c r="H30" s="14">
        <f>(Santrauka!C24-Santrauka!C$19)/Santrauka!C$19</f>
        <v>-5.781921430805443E-2</v>
      </c>
      <c r="I30" s="14">
        <f>(Santrauka!D24-Santrauka!D$19)/Santrauka!D$19</f>
        <v>-0.3402355968421143</v>
      </c>
      <c r="J30" s="14">
        <f>(Santrauka!E24-Santrauka!E$19)/Santrauka!E$19</f>
        <v>-1.5160199865064113E-2</v>
      </c>
      <c r="K30" s="14">
        <f>(Santrauka!F24-Santrauka!F$19)/Santrauka!F$19</f>
        <v>-0.14886101875884095</v>
      </c>
    </row>
    <row r="31" spans="6:11" x14ac:dyDescent="0.2">
      <c r="F31" t="s">
        <v>55</v>
      </c>
      <c r="G31" s="14">
        <f>(Santrauka!B25-Santrauka!B$19)/Santrauka!B$19</f>
        <v>-0.10105921546127312</v>
      </c>
      <c r="H31" s="14">
        <f>(Santrauka!C25-Santrauka!C$19)/Santrauka!C$19</f>
        <v>-0.11687002422399451</v>
      </c>
      <c r="I31" s="14">
        <f>(Santrauka!D25-Santrauka!D$19)/Santrauka!D$19</f>
        <v>-0.28566671296746754</v>
      </c>
      <c r="J31" s="14">
        <f>(Santrauka!E25-Santrauka!E$19)/Santrauka!E$19</f>
        <v>-3.0181913694696357E-2</v>
      </c>
      <c r="K31" s="14">
        <f>(Santrauka!F25-Santrauka!F$19)/Santrauka!F$19</f>
        <v>7.5897036684387581E-3</v>
      </c>
    </row>
    <row r="32" spans="6:11" x14ac:dyDescent="0.2">
      <c r="F32" t="s">
        <v>54</v>
      </c>
      <c r="G32" s="14">
        <f>(Santrauka!B26-Santrauka!B$19)/Santrauka!B$19</f>
        <v>-6.9597925960144011E-2</v>
      </c>
      <c r="H32" s="14">
        <f>(Santrauka!C26-Santrauka!C$19)/Santrauka!C$19</f>
        <v>-9.7049428405828142E-2</v>
      </c>
      <c r="I32" s="14">
        <f>(Santrauka!D26-Santrauka!D$19)/Santrauka!D$19</f>
        <v>-0.37791698925584372</v>
      </c>
      <c r="J32" s="14">
        <f>(Santrauka!E26-Santrauka!E$19)/Santrauka!E$19</f>
        <v>-3.67884136959915E-2</v>
      </c>
      <c r="K32" s="14">
        <f>(Santrauka!F26-Santrauka!F$19)/Santrauka!F$19</f>
        <v>-0.11864923448548444</v>
      </c>
    </row>
    <row r="33" spans="6:11" x14ac:dyDescent="0.2">
      <c r="F33" t="s">
        <v>31</v>
      </c>
      <c r="G33" s="14">
        <f>(Santrauka!B27-Santrauka!B$19)/Santrauka!B$19</f>
        <v>-8.9504430585394021E-2</v>
      </c>
      <c r="H33" s="14">
        <f>(Santrauka!C27-Santrauka!C$19)/Santrauka!C$19</f>
        <v>-0.15263642646972667</v>
      </c>
      <c r="I33" s="14">
        <f>(Santrauka!D27-Santrauka!D$19)/Santrauka!D$19</f>
        <v>-0.46291229127553873</v>
      </c>
      <c r="J33" s="14">
        <f>(Santrauka!E27-Santrauka!E$19)/Santrauka!E$19</f>
        <v>-6.7479604260965859E-2</v>
      </c>
      <c r="K33" s="14">
        <f>(Santrauka!F27-Santrauka!F$19)/Santrauka!F$19</f>
        <v>-0.28447903709850664</v>
      </c>
    </row>
    <row r="34" spans="6:11" x14ac:dyDescent="0.2">
      <c r="F34" t="s">
        <v>10</v>
      </c>
      <c r="G34" s="14">
        <f>(Santrauka!B28-Santrauka!B$19)/Santrauka!B$19</f>
        <v>-0.11502751312041914</v>
      </c>
      <c r="H34" s="14">
        <f>(Santrauka!C28-Santrauka!C$19)/Santrauka!C$19</f>
        <v>-0.15939850624057833</v>
      </c>
      <c r="I34" s="14">
        <f>(Santrauka!D28-Santrauka!D$19)/Santrauka!D$19</f>
        <v>-0.51015077663820196</v>
      </c>
      <c r="J34" s="14">
        <f>(Santrauka!E28-Santrauka!E$19)/Santrauka!E$19</f>
        <v>6.504019792785358E-3</v>
      </c>
      <c r="K34" s="14">
        <f>(Santrauka!F28-Santrauka!F$19)/Santrauka!F$19</f>
        <v>-0.32083153620686472</v>
      </c>
    </row>
    <row r="35" spans="6:11" x14ac:dyDescent="0.2">
      <c r="F35" t="s">
        <v>7</v>
      </c>
      <c r="G35" s="14">
        <f>(Santrauka!B29-Santrauka!B$19)/Santrauka!B$19</f>
        <v>-9.6839139173890934E-2</v>
      </c>
      <c r="H35" s="14">
        <f>(Santrauka!C29-Santrauka!C$19)/Santrauka!C$19</f>
        <v>-0.19939329306088507</v>
      </c>
      <c r="I35" s="14">
        <f>(Santrauka!D29-Santrauka!D$19)/Santrauka!D$19</f>
        <v>-0.45227095570754</v>
      </c>
      <c r="J35" s="14">
        <f>(Santrauka!E29-Santrauka!E$19)/Santrauka!E$19</f>
        <v>2.4092752453416928E-2</v>
      </c>
      <c r="K35" s="14">
        <f>(Santrauka!F29-Santrauka!F$19)/Santrauka!F$19</f>
        <v>-0.40553301633680378</v>
      </c>
    </row>
    <row r="36" spans="6:11" x14ac:dyDescent="0.2">
      <c r="F36" t="b">
        <f t="shared" ref="F36:K45" si="0">F12=F26</f>
        <v>0</v>
      </c>
      <c r="G36" t="b">
        <f t="shared" si="0"/>
        <v>1</v>
      </c>
      <c r="H36" t="b">
        <f t="shared" si="0"/>
        <v>1</v>
      </c>
      <c r="I36" t="b">
        <f t="shared" si="0"/>
        <v>1</v>
      </c>
      <c r="J36" t="b">
        <f t="shared" si="0"/>
        <v>1</v>
      </c>
      <c r="K36" t="b">
        <f t="shared" si="0"/>
        <v>1</v>
      </c>
    </row>
    <row r="37" spans="6:11" x14ac:dyDescent="0.2">
      <c r="F37" t="b">
        <f t="shared" si="0"/>
        <v>0</v>
      </c>
      <c r="G37" t="b">
        <f t="shared" si="0"/>
        <v>1</v>
      </c>
      <c r="H37" t="b">
        <f t="shared" si="0"/>
        <v>1</v>
      </c>
      <c r="I37" t="b">
        <f t="shared" si="0"/>
        <v>1</v>
      </c>
      <c r="J37" t="b">
        <f t="shared" si="0"/>
        <v>1</v>
      </c>
      <c r="K37" t="b">
        <f t="shared" si="0"/>
        <v>1</v>
      </c>
    </row>
    <row r="38" spans="6:11" x14ac:dyDescent="0.2">
      <c r="F38" t="b">
        <f t="shared" si="0"/>
        <v>0</v>
      </c>
      <c r="G38" t="b">
        <f t="shared" si="0"/>
        <v>1</v>
      </c>
      <c r="H38" t="b">
        <f t="shared" si="0"/>
        <v>1</v>
      </c>
      <c r="I38" t="b">
        <f t="shared" si="0"/>
        <v>1</v>
      </c>
      <c r="J38" t="b">
        <f t="shared" si="0"/>
        <v>1</v>
      </c>
      <c r="K38" t="b">
        <f t="shared" si="0"/>
        <v>1</v>
      </c>
    </row>
    <row r="39" spans="6:11" x14ac:dyDescent="0.2">
      <c r="F39" t="b">
        <f t="shared" si="0"/>
        <v>0</v>
      </c>
      <c r="G39" t="b">
        <f t="shared" si="0"/>
        <v>1</v>
      </c>
      <c r="H39" t="b">
        <f t="shared" si="0"/>
        <v>1</v>
      </c>
      <c r="I39" t="b">
        <f t="shared" si="0"/>
        <v>1</v>
      </c>
      <c r="J39" t="b">
        <f t="shared" si="0"/>
        <v>1</v>
      </c>
      <c r="K39" t="b">
        <f t="shared" si="0"/>
        <v>1</v>
      </c>
    </row>
    <row r="40" spans="6:11" x14ac:dyDescent="0.2">
      <c r="F40" t="b">
        <f t="shared" si="0"/>
        <v>0</v>
      </c>
      <c r="G40" t="b">
        <f t="shared" si="0"/>
        <v>1</v>
      </c>
      <c r="H40" t="b">
        <f t="shared" si="0"/>
        <v>1</v>
      </c>
      <c r="I40" t="b">
        <f t="shared" si="0"/>
        <v>1</v>
      </c>
      <c r="J40" t="b">
        <f t="shared" si="0"/>
        <v>1</v>
      </c>
      <c r="K40" t="b">
        <f t="shared" si="0"/>
        <v>1</v>
      </c>
    </row>
    <row r="41" spans="6:11" x14ac:dyDescent="0.2">
      <c r="F41" t="b">
        <f t="shared" si="0"/>
        <v>0</v>
      </c>
      <c r="G41" t="b">
        <f t="shared" si="0"/>
        <v>1</v>
      </c>
      <c r="H41" t="b">
        <f t="shared" si="0"/>
        <v>1</v>
      </c>
      <c r="I41" t="b">
        <f t="shared" si="0"/>
        <v>1</v>
      </c>
      <c r="J41" t="b">
        <f t="shared" si="0"/>
        <v>1</v>
      </c>
      <c r="K41" t="b">
        <f t="shared" si="0"/>
        <v>1</v>
      </c>
    </row>
    <row r="42" spans="6:11" x14ac:dyDescent="0.2">
      <c r="F42" t="b">
        <f t="shared" si="0"/>
        <v>0</v>
      </c>
      <c r="G42" t="b">
        <f t="shared" si="0"/>
        <v>1</v>
      </c>
      <c r="H42" t="b">
        <f t="shared" si="0"/>
        <v>1</v>
      </c>
      <c r="I42" t="b">
        <f t="shared" si="0"/>
        <v>1</v>
      </c>
      <c r="J42" t="b">
        <f t="shared" si="0"/>
        <v>1</v>
      </c>
      <c r="K42" t="b">
        <f t="shared" si="0"/>
        <v>1</v>
      </c>
    </row>
    <row r="43" spans="6:11" x14ac:dyDescent="0.2">
      <c r="F43" t="b">
        <f t="shared" si="0"/>
        <v>0</v>
      </c>
      <c r="G43" t="b">
        <f t="shared" si="0"/>
        <v>1</v>
      </c>
      <c r="H43" t="b">
        <f t="shared" si="0"/>
        <v>1</v>
      </c>
      <c r="I43" t="b">
        <f t="shared" si="0"/>
        <v>1</v>
      </c>
      <c r="J43" t="b">
        <f t="shared" si="0"/>
        <v>1</v>
      </c>
      <c r="K43" t="b">
        <f t="shared" si="0"/>
        <v>1</v>
      </c>
    </row>
    <row r="44" spans="6:11" x14ac:dyDescent="0.2">
      <c r="F44" t="b">
        <f t="shared" si="0"/>
        <v>0</v>
      </c>
      <c r="G44" t="b">
        <f t="shared" si="0"/>
        <v>1</v>
      </c>
      <c r="H44" t="b">
        <f t="shared" si="0"/>
        <v>1</v>
      </c>
      <c r="I44" t="b">
        <f t="shared" si="0"/>
        <v>1</v>
      </c>
      <c r="J44" t="b">
        <f t="shared" si="0"/>
        <v>1</v>
      </c>
      <c r="K44" t="b">
        <f t="shared" si="0"/>
        <v>1</v>
      </c>
    </row>
    <row r="45" spans="6:11" x14ac:dyDescent="0.2">
      <c r="F45" t="b">
        <f t="shared" si="0"/>
        <v>0</v>
      </c>
      <c r="G45" t="b">
        <f t="shared" si="0"/>
        <v>0</v>
      </c>
      <c r="H45" t="b">
        <f t="shared" si="0"/>
        <v>0</v>
      </c>
      <c r="I45" t="b">
        <f t="shared" si="0"/>
        <v>0</v>
      </c>
      <c r="J45" t="b">
        <f t="shared" si="0"/>
        <v>0</v>
      </c>
      <c r="K45" t="b">
        <f t="shared" si="0"/>
        <v>0</v>
      </c>
    </row>
    <row r="46" spans="6:11" x14ac:dyDescent="0.2">
      <c r="F46" t="b">
        <f t="shared" ref="F46:K46" si="1">F25=F36</f>
        <v>0</v>
      </c>
      <c r="G46" t="b">
        <f t="shared" si="1"/>
        <v>0</v>
      </c>
      <c r="H46" t="b">
        <f t="shared" si="1"/>
        <v>0</v>
      </c>
      <c r="I46" t="b">
        <f t="shared" si="1"/>
        <v>0</v>
      </c>
      <c r="J46" t="b">
        <f t="shared" si="1"/>
        <v>0</v>
      </c>
      <c r="K46" t="b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5:AD64"/>
  <sheetViews>
    <sheetView topLeftCell="A37" zoomScale="80" zoomScaleNormal="80" workbookViewId="0">
      <selection activeCell="C50" sqref="C50:P50"/>
    </sheetView>
  </sheetViews>
  <sheetFormatPr defaultRowHeight="12.75" x14ac:dyDescent="0.2"/>
  <cols>
    <col min="2" max="2" width="16.85546875" customWidth="1"/>
    <col min="13" max="13" width="9.140625" customWidth="1"/>
    <col min="16" max="17" width="15.28515625" customWidth="1"/>
    <col min="18" max="18" width="11.42578125" customWidth="1"/>
    <col min="20" max="23" width="10.42578125" customWidth="1"/>
  </cols>
  <sheetData>
    <row r="25" spans="1:22" x14ac:dyDescent="0.2">
      <c r="R25" s="19"/>
      <c r="S25" s="19"/>
      <c r="T25" s="19"/>
      <c r="U25" s="19"/>
      <c r="V25" s="19"/>
    </row>
    <row r="26" spans="1:22" x14ac:dyDescent="0.2">
      <c r="R26" s="19"/>
      <c r="S26" s="219"/>
      <c r="T26" s="222" t="s">
        <v>91</v>
      </c>
      <c r="U26" s="217" t="s">
        <v>75</v>
      </c>
      <c r="V26" s="218" t="s">
        <v>76</v>
      </c>
    </row>
    <row r="27" spans="1:22" x14ac:dyDescent="0.2">
      <c r="R27" s="19"/>
      <c r="S27" s="219"/>
      <c r="T27" s="222"/>
      <c r="U27" s="217"/>
      <c r="V27" s="218"/>
    </row>
    <row r="28" spans="1:22" ht="15" x14ac:dyDescent="0.2">
      <c r="R28" s="19"/>
      <c r="S28" s="73" t="s">
        <v>45</v>
      </c>
      <c r="T28" s="74">
        <f>-P39</f>
        <v>0.2301176869290647</v>
      </c>
      <c r="U28" s="74">
        <v>0.48</v>
      </c>
      <c r="V28" s="74">
        <v>0.51</v>
      </c>
    </row>
    <row r="29" spans="1:22" ht="45" x14ac:dyDescent="0.2">
      <c r="R29" s="19"/>
      <c r="S29" s="82" t="s">
        <v>49</v>
      </c>
      <c r="T29" s="74">
        <f>-P40</f>
        <v>0.28572143437300834</v>
      </c>
      <c r="U29" s="74">
        <v>0.32</v>
      </c>
      <c r="V29" s="74">
        <v>0.47</v>
      </c>
    </row>
    <row r="30" spans="1:22" ht="15" x14ac:dyDescent="0.2">
      <c r="R30" s="19"/>
      <c r="S30" s="73" t="s">
        <v>46</v>
      </c>
      <c r="T30" s="74">
        <f>-P41</f>
        <v>0.53384158631401135</v>
      </c>
      <c r="U30" s="74">
        <v>0.55000000000000004</v>
      </c>
      <c r="V30" s="74">
        <v>0.6</v>
      </c>
    </row>
    <row r="31" spans="1:22" ht="15" x14ac:dyDescent="0.2">
      <c r="R31" s="19"/>
      <c r="S31" s="76" t="s">
        <v>47</v>
      </c>
      <c r="T31" s="74">
        <f t="shared" ref="T31:T32" si="0">-P42</f>
        <v>-4.035981429771511E-3</v>
      </c>
      <c r="U31" s="74">
        <v>0.1</v>
      </c>
      <c r="V31" s="74">
        <v>0.1</v>
      </c>
    </row>
    <row r="32" spans="1:22" ht="35.25" customHeight="1" x14ac:dyDescent="0.25">
      <c r="A32" s="225" t="s">
        <v>82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R32" s="19"/>
      <c r="S32" s="78" t="s">
        <v>50</v>
      </c>
      <c r="T32" s="74">
        <f t="shared" si="0"/>
        <v>0.37293073437344609</v>
      </c>
      <c r="U32" s="74">
        <v>0.2</v>
      </c>
      <c r="V32" s="74">
        <v>0.36</v>
      </c>
    </row>
    <row r="34" spans="2:30" ht="27" customHeight="1" x14ac:dyDescent="0.2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27" t="s">
        <v>86</v>
      </c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</row>
    <row r="35" spans="2:30" ht="12.75" customHeight="1" x14ac:dyDescent="0.2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2:30" ht="15" customHeight="1" x14ac:dyDescent="0.2">
      <c r="B36" s="1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19"/>
      <c r="X36" s="19"/>
      <c r="Y36" s="19"/>
      <c r="Z36" s="19"/>
      <c r="AA36" s="19"/>
      <c r="AB36" s="19"/>
    </row>
    <row r="37" spans="2:30" ht="24.75" customHeight="1" x14ac:dyDescent="0.2">
      <c r="B37" s="223"/>
      <c r="C37" s="229" t="s">
        <v>81</v>
      </c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1"/>
      <c r="X37" s="19"/>
      <c r="Y37" s="19"/>
      <c r="Z37" s="19"/>
      <c r="AA37" s="19"/>
      <c r="AB37" s="19"/>
    </row>
    <row r="38" spans="2:30" ht="24.75" customHeight="1" x14ac:dyDescent="0.2">
      <c r="B38" s="224"/>
      <c r="C38" s="65">
        <v>2005</v>
      </c>
      <c r="D38" s="65">
        <v>2006</v>
      </c>
      <c r="E38" s="65">
        <v>2007</v>
      </c>
      <c r="F38" s="65">
        <v>2008</v>
      </c>
      <c r="G38" s="65">
        <v>2009</v>
      </c>
      <c r="H38" s="65">
        <v>2010</v>
      </c>
      <c r="I38" s="65">
        <v>2011</v>
      </c>
      <c r="J38" s="65">
        <v>2012</v>
      </c>
      <c r="K38" s="65">
        <v>2013</v>
      </c>
      <c r="L38" s="65">
        <v>2014</v>
      </c>
      <c r="M38" s="65">
        <v>2015</v>
      </c>
      <c r="N38" s="71">
        <v>2016</v>
      </c>
      <c r="O38" s="71">
        <v>2017</v>
      </c>
      <c r="P38" s="71">
        <v>2018</v>
      </c>
      <c r="Q38" s="112" t="s">
        <v>65</v>
      </c>
      <c r="R38" s="113" t="s">
        <v>66</v>
      </c>
      <c r="X38" s="19"/>
      <c r="Y38" s="19"/>
      <c r="Z38" s="19"/>
      <c r="AA38" s="19"/>
      <c r="AB38" s="19"/>
    </row>
    <row r="39" spans="2:30" ht="24.75" customHeight="1" x14ac:dyDescent="0.2">
      <c r="B39" s="72" t="s">
        <v>45</v>
      </c>
      <c r="C39" s="67">
        <v>62.364579999999997</v>
      </c>
      <c r="D39" s="68">
        <f>(D47-C47)/C47</f>
        <v>4.5256502009369516E-2</v>
      </c>
      <c r="E39" s="68">
        <f>(E47-C47)/C47</f>
        <v>-1.3600924272482912E-2</v>
      </c>
      <c r="F39" s="68">
        <f>(F47-C47)/C47</f>
        <v>1.4946892988922385E-2</v>
      </c>
      <c r="G39" s="68">
        <f>(G47-C47)/C47</f>
        <v>-0.11416229644435422</v>
      </c>
      <c r="H39" s="68">
        <f>(H47-C47)/C47</f>
        <v>-8.8964829787511232E-2</v>
      </c>
      <c r="I39" s="68">
        <f>(I47-C47)/C47</f>
        <v>-0.14953555186716536</v>
      </c>
      <c r="J39" s="68">
        <f>(J47-C47)/C47</f>
        <v>-0.10906794217056963</v>
      </c>
      <c r="K39" s="68">
        <f>(K47-C47)/C47</f>
        <v>-0.13676864246948728</v>
      </c>
      <c r="L39" s="68">
        <f>(L47-C47)/C47</f>
        <v>-0.18061852212696403</v>
      </c>
      <c r="M39" s="68">
        <f>(M47-C47)/C47</f>
        <v>-0.16273450997501901</v>
      </c>
      <c r="N39" s="68">
        <f>(N47-C47)/C47</f>
        <v>-0.16085778707794166</v>
      </c>
      <c r="O39" s="68">
        <f>(O47-C47)/C47</f>
        <v>-0.2392660137708513</v>
      </c>
      <c r="P39" s="55">
        <f>(P47-C47)/C47</f>
        <v>-0.2301176869290647</v>
      </c>
      <c r="Q39" s="88">
        <v>-0.48</v>
      </c>
      <c r="R39" s="89">
        <v>-0.51</v>
      </c>
      <c r="X39" s="19"/>
      <c r="Y39" s="19"/>
      <c r="Z39" s="19"/>
      <c r="AA39" s="19"/>
      <c r="AB39" s="19"/>
    </row>
    <row r="40" spans="2:30" ht="24.75" customHeight="1" x14ac:dyDescent="0.2">
      <c r="B40" s="81" t="s">
        <v>49</v>
      </c>
      <c r="C40" s="67">
        <v>62.168109999999999</v>
      </c>
      <c r="D40" s="68">
        <f>(D48-C48)/C48</f>
        <v>-9.3988679098415458E-3</v>
      </c>
      <c r="E40" s="68">
        <f>(E48-C48)/C48</f>
        <v>3.6890721242519464E-2</v>
      </c>
      <c r="F40" s="68">
        <f>(F48-C48)/C48</f>
        <v>-3.3294308288373E-3</v>
      </c>
      <c r="G40" s="68">
        <f>(G48-C48)/C48</f>
        <v>-7.9919130177563011E-2</v>
      </c>
      <c r="H40" s="68">
        <f>(H48-C48)/C48</f>
        <v>-6.0156363957436509E-2</v>
      </c>
      <c r="I40" s="68">
        <f>(I48-C48)/C48</f>
        <v>-0.1390517373418905</v>
      </c>
      <c r="J40" s="68">
        <f>(J48-C48)/C48</f>
        <v>-0.11501929627286793</v>
      </c>
      <c r="K40" s="68">
        <f>(K48-C48)/C48</f>
        <v>-0.19105631545873264</v>
      </c>
      <c r="L40" s="68">
        <f>(L48-C48)/C48</f>
        <v>-0.20724237114829158</v>
      </c>
      <c r="M40" s="68">
        <f>(M48-C48)/C48</f>
        <v>-0.26454804676046206</v>
      </c>
      <c r="N40" s="68">
        <f>(N48-C48)/C48</f>
        <v>-0.26076753051945001</v>
      </c>
      <c r="O40" s="68">
        <f>(O48-C48)/C48</f>
        <v>-0.29680331131696608</v>
      </c>
      <c r="P40" s="55">
        <f t="shared" ref="P40:P43" si="1">(P48-C48)/C48</f>
        <v>-0.28572143437300834</v>
      </c>
      <c r="Q40" s="88">
        <v>-0.32</v>
      </c>
      <c r="R40" s="89">
        <v>-0.47</v>
      </c>
      <c r="X40" s="19"/>
      <c r="Y40" s="19"/>
      <c r="Z40" s="19"/>
      <c r="AA40" s="19"/>
      <c r="AB40" s="19"/>
    </row>
    <row r="41" spans="2:30" ht="24.75" customHeight="1" x14ac:dyDescent="0.2">
      <c r="B41" s="72" t="s">
        <v>46</v>
      </c>
      <c r="C41" s="69">
        <v>27.974900000000002</v>
      </c>
      <c r="D41" s="68">
        <f>(D49-C49)/C49</f>
        <v>-8.0518987402651621E-2</v>
      </c>
      <c r="E41" s="68">
        <f>(E49-C49)/C49</f>
        <v>-0.20929296351101051</v>
      </c>
      <c r="F41" s="68">
        <f>(F49-C49)/C49</f>
        <v>-0.28586834411174578</v>
      </c>
      <c r="G41" s="68">
        <f>(G49-C49)/C49</f>
        <v>-0.31570732960161935</v>
      </c>
      <c r="H41" s="68">
        <f>(H49-C49)/C49</f>
        <v>-0.3402355968421143</v>
      </c>
      <c r="I41" s="68">
        <f>(I49-C49)/C49</f>
        <v>-0.28566671296746754</v>
      </c>
      <c r="J41" s="68">
        <f>(J49-C49)/C49</f>
        <v>-0.37791698925584372</v>
      </c>
      <c r="K41" s="68">
        <f>(K49-C49)/C49</f>
        <v>-0.46291229127553873</v>
      </c>
      <c r="L41" s="68">
        <f>(L49-C49)/C49</f>
        <v>-0.51015077663820196</v>
      </c>
      <c r="M41" s="68">
        <f>(M49-C49)/C49</f>
        <v>-0.45227095570754</v>
      </c>
      <c r="N41" s="68">
        <f>(N49-C49)/C49</f>
        <v>-0.45473101747110206</v>
      </c>
      <c r="O41" s="68">
        <f>(O49-C49)/C49</f>
        <v>-0.53553929534304079</v>
      </c>
      <c r="P41" s="55">
        <f t="shared" si="1"/>
        <v>-0.53384158631401135</v>
      </c>
      <c r="Q41" s="88">
        <v>-0.55000000000000004</v>
      </c>
      <c r="R41" s="89">
        <v>-0.6</v>
      </c>
      <c r="X41" s="19"/>
      <c r="Y41" s="19"/>
      <c r="Z41" s="19"/>
      <c r="AA41" s="19"/>
      <c r="AB41" s="19"/>
    </row>
    <row r="42" spans="2:30" ht="24.75" customHeight="1" x14ac:dyDescent="0.2">
      <c r="B42" s="75" t="s">
        <v>47</v>
      </c>
      <c r="C42" s="69">
        <v>35.970925206287397</v>
      </c>
      <c r="D42" s="68">
        <v>-1.6039018297167595E-2</v>
      </c>
      <c r="E42" s="68">
        <v>-5.8796263044519556E-3</v>
      </c>
      <c r="F42" s="68">
        <v>-6.1783017347064109E-2</v>
      </c>
      <c r="G42" s="68">
        <v>-2.5358624128933228E-2</v>
      </c>
      <c r="H42" s="68">
        <v>-1.5160199865064113E-2</v>
      </c>
      <c r="I42" s="68">
        <v>-3.0181913694696357E-2</v>
      </c>
      <c r="J42" s="68">
        <v>-3.67884136959915E-2</v>
      </c>
      <c r="K42" s="68">
        <v>-6.7479604260965859E-2</v>
      </c>
      <c r="L42" s="68">
        <v>6.504019792785358E-3</v>
      </c>
      <c r="M42" s="68">
        <v>2.4092752453416928E-2</v>
      </c>
      <c r="N42" s="68">
        <v>3.8944194174428031E-3</v>
      </c>
      <c r="O42" s="68">
        <v>1.9115781020901473E-2</v>
      </c>
      <c r="P42" s="55">
        <v>4.035981429771511E-3</v>
      </c>
      <c r="Q42" s="88">
        <v>-0.1</v>
      </c>
      <c r="R42" s="89">
        <v>-0.1</v>
      </c>
      <c r="X42" s="19"/>
      <c r="Y42" s="19"/>
      <c r="Z42" s="19"/>
      <c r="AA42" s="19"/>
      <c r="AB42" s="19"/>
    </row>
    <row r="43" spans="2:30" ht="24.75" customHeight="1" x14ac:dyDescent="0.2">
      <c r="B43" s="77" t="s">
        <v>50</v>
      </c>
      <c r="C43" s="67">
        <v>12.44275</v>
      </c>
      <c r="D43" s="68">
        <f>(D51-C51)/C51</f>
        <v>-3.8427186058238604E-2</v>
      </c>
      <c r="E43" s="68">
        <f>(E51-C51)/C51</f>
        <v>-4.7825883435353114E-2</v>
      </c>
      <c r="F43" s="68">
        <f>(F51-C51)/C51</f>
        <v>-9.5862092537033904E-4</v>
      </c>
      <c r="G43" s="68">
        <f>(G51-C51)/C51</f>
        <v>-0.1032523922290432</v>
      </c>
      <c r="H43" s="68">
        <f>(H51-C51)/C51</f>
        <v>-0.14886101875884095</v>
      </c>
      <c r="I43" s="68">
        <f>(I51-C51)/C51</f>
        <v>7.5897036684387581E-3</v>
      </c>
      <c r="J43" s="68">
        <f>(J51-C51)/C51</f>
        <v>-0.11864923448548444</v>
      </c>
      <c r="K43" s="68">
        <f>(K51-C51)/C51</f>
        <v>-0.28447903709850664</v>
      </c>
      <c r="L43" s="68">
        <f>(L51-C51)/C51</f>
        <v>-0.32083153620686472</v>
      </c>
      <c r="M43" s="68">
        <f>(M51-C51)/C51</f>
        <v>-0.40553301633680378</v>
      </c>
      <c r="N43" s="68">
        <f>(N51-C51)/C51</f>
        <v>-0.41321061049209756</v>
      </c>
      <c r="O43" s="68">
        <f>(O51-C51)/C51</f>
        <v>-0.34799647541083933</v>
      </c>
      <c r="P43" s="55">
        <f t="shared" si="1"/>
        <v>-0.37293073437344609</v>
      </c>
      <c r="Q43" s="88">
        <v>-0.2</v>
      </c>
      <c r="R43" s="89">
        <v>-0.36</v>
      </c>
      <c r="X43" s="19"/>
      <c r="Y43" s="19"/>
      <c r="Z43" s="19"/>
      <c r="AA43" s="19"/>
      <c r="AB43" s="19"/>
    </row>
    <row r="44" spans="2:30" ht="24.75" customHeight="1" x14ac:dyDescent="0.2">
      <c r="B44" s="66"/>
      <c r="C44" s="7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2:30" ht="24.75" customHeight="1" x14ac:dyDescent="0.2">
      <c r="B45" s="220"/>
      <c r="C45" s="228" t="s">
        <v>73</v>
      </c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2:30" ht="24.75" customHeight="1" x14ac:dyDescent="0.2">
      <c r="B46" s="221"/>
      <c r="C46" s="65">
        <v>2005</v>
      </c>
      <c r="D46" s="65">
        <v>2006</v>
      </c>
      <c r="E46" s="65">
        <v>2007</v>
      </c>
      <c r="F46" s="65">
        <v>2008</v>
      </c>
      <c r="G46" s="65">
        <v>2009</v>
      </c>
      <c r="H46" s="65">
        <v>2010</v>
      </c>
      <c r="I46" s="65">
        <v>2011</v>
      </c>
      <c r="J46" s="65">
        <v>2012</v>
      </c>
      <c r="K46" s="65">
        <v>2013</v>
      </c>
      <c r="L46" s="65">
        <v>2014</v>
      </c>
      <c r="M46" s="65">
        <v>2015</v>
      </c>
      <c r="N46" s="71">
        <v>2016</v>
      </c>
      <c r="O46" s="71">
        <v>2017</v>
      </c>
      <c r="P46" s="71">
        <v>2018</v>
      </c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2:30" ht="24.75" customHeight="1" x14ac:dyDescent="0.2">
      <c r="B47" s="72" t="s">
        <v>80</v>
      </c>
      <c r="C47" s="67">
        <v>53.47795821373446</v>
      </c>
      <c r="D47" s="67">
        <v>55.898183537091313</v>
      </c>
      <c r="E47" s="67">
        <v>52.750608553822453</v>
      </c>
      <c r="F47" s="67">
        <v>54.277287532421212</v>
      </c>
      <c r="G47" s="67">
        <v>47.37279169489932</v>
      </c>
      <c r="H47" s="67">
        <v>48.720300763865936</v>
      </c>
      <c r="I47" s="67">
        <v>45.481102219514469</v>
      </c>
      <c r="J47" s="67">
        <v>47.645227359878731</v>
      </c>
      <c r="K47" s="67">
        <v>46.163850466802032</v>
      </c>
      <c r="L47" s="67">
        <v>43.818848434802206</v>
      </c>
      <c r="M47" s="67">
        <v>44.77524888935784</v>
      </c>
      <c r="N47" s="67">
        <v>44.875612198026502</v>
      </c>
      <c r="O47" s="67">
        <v>40.682500327330061</v>
      </c>
      <c r="P47" s="67">
        <v>41.171734167900709</v>
      </c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2:30" ht="24.75" customHeight="1" x14ac:dyDescent="0.2">
      <c r="B48" s="81" t="s">
        <v>78</v>
      </c>
      <c r="C48" s="67">
        <v>41.92695754223282</v>
      </c>
      <c r="D48" s="67">
        <v>41.532891606431839</v>
      </c>
      <c r="E48" s="67">
        <v>43.47367324547028</v>
      </c>
      <c r="F48" s="67">
        <v>41.787364637232358</v>
      </c>
      <c r="G48" s="67">
        <v>38.576191564465958</v>
      </c>
      <c r="H48" s="67">
        <v>39.404784224694275</v>
      </c>
      <c r="I48" s="67">
        <v>36.096941254525667</v>
      </c>
      <c r="J48" s="67">
        <v>37.104548390862789</v>
      </c>
      <c r="K48" s="67">
        <v>33.916547515819097</v>
      </c>
      <c r="L48" s="67">
        <v>33.237915446146744</v>
      </c>
      <c r="M48" s="67">
        <v>30.835262817826305</v>
      </c>
      <c r="N48" s="67">
        <v>30.993768361750938</v>
      </c>
      <c r="O48" s="67">
        <v>29.482897710252274</v>
      </c>
      <c r="P48" s="67">
        <v>29.947527094369839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2:28" ht="24.75" customHeight="1" x14ac:dyDescent="0.2">
      <c r="B49" s="72" t="s">
        <v>46</v>
      </c>
      <c r="C49" s="69">
        <v>27.407469861628567</v>
      </c>
      <c r="D49" s="69">
        <v>25.200648141101542</v>
      </c>
      <c r="E49" s="69">
        <v>21.671279271949619</v>
      </c>
      <c r="F49" s="69">
        <v>19.572541835992229</v>
      </c>
      <c r="G49" s="69">
        <v>18.754730740476948</v>
      </c>
      <c r="H49" s="69">
        <v>18.082472995325112</v>
      </c>
      <c r="I49" s="69">
        <v>19.578068035502202</v>
      </c>
      <c r="J49" s="69">
        <v>17.049721368401624</v>
      </c>
      <c r="K49" s="69">
        <v>14.720215189916814</v>
      </c>
      <c r="L49" s="69">
        <v>13.42552782603064</v>
      </c>
      <c r="M49" s="69">
        <v>15.011867273784215</v>
      </c>
      <c r="N49" s="87">
        <v>14.944443205141644</v>
      </c>
      <c r="O49" s="67">
        <v>12.729692764796376</v>
      </c>
      <c r="P49" s="67">
        <v>12.776222673843316</v>
      </c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2:28" ht="24.75" customHeight="1" x14ac:dyDescent="0.2">
      <c r="B50" s="75" t="s">
        <v>47</v>
      </c>
      <c r="C50" s="69">
        <v>35.970925206287397</v>
      </c>
      <c r="D50" s="69">
        <v>35.393986878737707</v>
      </c>
      <c r="E50" s="69">
        <v>35.759429608249036</v>
      </c>
      <c r="F50" s="69">
        <v>33.748532910277397</v>
      </c>
      <c r="G50" s="69">
        <v>35.058752034411185</v>
      </c>
      <c r="H50" s="69">
        <v>35.425598790828808</v>
      </c>
      <c r="I50" s="69">
        <v>34.885253846192853</v>
      </c>
      <c r="J50" s="69">
        <v>34.647611928770928</v>
      </c>
      <c r="K50" s="69">
        <v>33.543621408466322</v>
      </c>
      <c r="L50" s="69">
        <v>36.204880815793892</v>
      </c>
      <c r="M50" s="69">
        <v>36.837563802802855</v>
      </c>
      <c r="N50" s="87">
        <v>36.111011075874146</v>
      </c>
      <c r="O50" s="67">
        <v>36.658537535650012</v>
      </c>
      <c r="P50" s="67">
        <v>36.116103192431673</v>
      </c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2:28" ht="24.75" customHeight="1" x14ac:dyDescent="0.2">
      <c r="B51" s="77" t="s">
        <v>50</v>
      </c>
      <c r="C51" s="67">
        <v>9.2245437681768365</v>
      </c>
      <c r="D51" s="67">
        <v>8.8700705084947398</v>
      </c>
      <c r="E51" s="67">
        <v>8.7833718131756982</v>
      </c>
      <c r="F51" s="67">
        <v>9.2157009274936676</v>
      </c>
      <c r="G51" s="67">
        <v>8.2720875568910657</v>
      </c>
      <c r="H51" s="67">
        <v>7.8513687852605152</v>
      </c>
      <c r="I51" s="67">
        <v>9.2945553218538421</v>
      </c>
      <c r="J51" s="67">
        <v>8.1300587116048089</v>
      </c>
      <c r="K51" s="67">
        <v>6.6003544393328601</v>
      </c>
      <c r="L51" s="67">
        <v>6.2650192202252013</v>
      </c>
      <c r="M51" s="67">
        <v>5.4836867095372179</v>
      </c>
      <c r="N51" s="67">
        <v>5.4128644062174116</v>
      </c>
      <c r="O51" s="67">
        <v>6.0144350495782746</v>
      </c>
      <c r="P51" s="67">
        <v>5.7844278864506533</v>
      </c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2:28" x14ac:dyDescent="0.2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2:28" x14ac:dyDescent="0.2">
      <c r="B53" s="105" t="s">
        <v>79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2:28" x14ac:dyDescent="0.2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2:28" x14ac:dyDescent="0.2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2:28" x14ac:dyDescent="0.2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2:28" x14ac:dyDescent="0.2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2:28" x14ac:dyDescent="0.2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2:28" x14ac:dyDescent="0.2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2:28" x14ac:dyDescent="0.2">
      <c r="B60" s="80"/>
      <c r="C60" s="80"/>
      <c r="D60" s="80"/>
      <c r="E60" s="80"/>
      <c r="F60" s="80"/>
      <c r="G60" s="80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2:28" x14ac:dyDescent="0.2">
      <c r="B61" s="64"/>
      <c r="C61" s="64"/>
      <c r="D61" s="64"/>
      <c r="E61" s="64"/>
      <c r="F61" s="64"/>
      <c r="G61" s="64"/>
    </row>
    <row r="62" spans="2:28" x14ac:dyDescent="0.2">
      <c r="B62" s="64"/>
      <c r="C62" s="64"/>
      <c r="D62" s="64"/>
      <c r="E62" s="64"/>
      <c r="F62" s="64"/>
      <c r="G62" s="64"/>
    </row>
    <row r="63" spans="2:28" x14ac:dyDescent="0.2">
      <c r="B63" s="64"/>
      <c r="C63" s="64"/>
      <c r="D63" s="64"/>
      <c r="E63" s="64"/>
      <c r="F63" s="64"/>
      <c r="G63" s="64"/>
    </row>
    <row r="64" spans="2:28" x14ac:dyDescent="0.2">
      <c r="B64" s="64"/>
      <c r="C64" s="64"/>
      <c r="D64" s="64"/>
      <c r="E64" s="64"/>
      <c r="F64" s="64"/>
      <c r="G64" s="64"/>
    </row>
  </sheetData>
  <mergeCells count="10">
    <mergeCell ref="U26:U27"/>
    <mergeCell ref="V26:V27"/>
    <mergeCell ref="S26:S27"/>
    <mergeCell ref="B45:B46"/>
    <mergeCell ref="T26:T27"/>
    <mergeCell ref="B37:B38"/>
    <mergeCell ref="A32:P32"/>
    <mergeCell ref="R34:AD34"/>
    <mergeCell ref="C45:P45"/>
    <mergeCell ref="C37:P3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46"/>
  <sheetViews>
    <sheetView topLeftCell="D1" zoomScale="90" zoomScaleNormal="90" workbookViewId="0">
      <selection activeCell="R23" sqref="R23"/>
    </sheetView>
  </sheetViews>
  <sheetFormatPr defaultRowHeight="12.75" x14ac:dyDescent="0.2"/>
  <cols>
    <col min="1" max="1" width="13.85546875" customWidth="1"/>
    <col min="2" max="2" width="30.140625" customWidth="1"/>
    <col min="3" max="16" width="8.28515625" customWidth="1"/>
    <col min="17" max="25" width="9.28515625" customWidth="1"/>
    <col min="26" max="26" width="10.28515625" customWidth="1"/>
    <col min="27" max="27" width="10" bestFit="1" customWidth="1"/>
  </cols>
  <sheetData>
    <row r="1" spans="1:28" ht="15.75" x14ac:dyDescent="0.25">
      <c r="A1" s="1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8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8" ht="15.75" customHeight="1" x14ac:dyDescent="0.2">
      <c r="A3" s="243" t="s">
        <v>3</v>
      </c>
      <c r="B3" s="243" t="s">
        <v>4</v>
      </c>
      <c r="C3" s="241" t="s">
        <v>5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R3" s="232" t="s">
        <v>8</v>
      </c>
      <c r="S3" s="233"/>
      <c r="T3" s="233"/>
      <c r="U3" s="233"/>
      <c r="V3" s="233"/>
      <c r="W3" s="233"/>
      <c r="X3" s="233"/>
      <c r="Y3" s="233"/>
      <c r="Z3" s="233"/>
      <c r="AA3" s="234"/>
      <c r="AB3" s="235" t="s">
        <v>23</v>
      </c>
    </row>
    <row r="4" spans="1:28" ht="15.75" customHeight="1" x14ac:dyDescent="0.2">
      <c r="A4" s="243"/>
      <c r="B4" s="243"/>
      <c r="C4" s="34">
        <v>2005</v>
      </c>
      <c r="D4" s="34">
        <v>2006</v>
      </c>
      <c r="E4" s="34">
        <v>2007</v>
      </c>
      <c r="F4" s="34">
        <v>2008</v>
      </c>
      <c r="G4" s="34">
        <v>2009</v>
      </c>
      <c r="H4" s="34">
        <v>2010</v>
      </c>
      <c r="I4" s="34">
        <v>2011</v>
      </c>
      <c r="J4" s="34">
        <v>2012</v>
      </c>
      <c r="K4" s="34">
        <v>2013</v>
      </c>
      <c r="L4" s="34">
        <v>2014</v>
      </c>
      <c r="M4" s="34">
        <v>2015</v>
      </c>
      <c r="N4" s="34">
        <v>2016</v>
      </c>
      <c r="O4" s="49">
        <v>2017</v>
      </c>
      <c r="P4" s="34">
        <v>2018</v>
      </c>
      <c r="R4" s="58" t="s">
        <v>84</v>
      </c>
      <c r="S4" s="35" t="s">
        <v>70</v>
      </c>
      <c r="T4" s="35" t="s">
        <v>68</v>
      </c>
      <c r="U4" s="35" t="s">
        <v>90</v>
      </c>
      <c r="V4" s="35" t="s">
        <v>31</v>
      </c>
      <c r="W4" s="35" t="s">
        <v>10</v>
      </c>
      <c r="X4" s="35" t="s">
        <v>7</v>
      </c>
      <c r="Y4" s="40" t="s">
        <v>67</v>
      </c>
      <c r="Z4" s="40" t="s">
        <v>71</v>
      </c>
      <c r="AA4" s="123" t="s">
        <v>85</v>
      </c>
      <c r="AB4" s="236"/>
    </row>
    <row r="5" spans="1:28" ht="15.75" customHeight="1" x14ac:dyDescent="0.2">
      <c r="A5" s="246" t="s">
        <v>6</v>
      </c>
      <c r="B5" s="9" t="s">
        <v>19</v>
      </c>
      <c r="C5" s="93">
        <v>5.7938650256199988</v>
      </c>
      <c r="D5" s="93">
        <v>5.3199244830234802</v>
      </c>
      <c r="E5" s="93">
        <v>5.1643420635810191</v>
      </c>
      <c r="F5" s="93">
        <v>5.2612359128969937</v>
      </c>
      <c r="G5" s="93">
        <v>5.2447345817614455</v>
      </c>
      <c r="H5" s="93">
        <v>5.2014113977087408</v>
      </c>
      <c r="I5" s="93">
        <v>4.6412363018882301</v>
      </c>
      <c r="J5" s="93">
        <v>5.0624762601414846</v>
      </c>
      <c r="K5" s="93">
        <v>4.9793861674744697</v>
      </c>
      <c r="L5" s="93">
        <v>3.2564213854225761</v>
      </c>
      <c r="M5" s="94">
        <v>4.0931206633340986</v>
      </c>
      <c r="N5" s="93">
        <v>3.7508255391897989</v>
      </c>
      <c r="O5" s="92">
        <v>3.6103712920832205</v>
      </c>
      <c r="P5" s="92">
        <v>3.3123274321397647</v>
      </c>
      <c r="R5" s="100">
        <f>(P5-O5)/O5</f>
        <v>-8.2552135454046757E-2</v>
      </c>
      <c r="S5" s="101">
        <f>(O5-N5)/N5</f>
        <v>-3.7446222342006702E-2</v>
      </c>
      <c r="T5" s="16">
        <f>(N5-M5)/M5</f>
        <v>-8.3626932186621469E-2</v>
      </c>
      <c r="U5" s="16">
        <f>(M5-L5)/L5</f>
        <v>0.25693827023032728</v>
      </c>
      <c r="V5" s="16">
        <f t="shared" ref="V5:V19" si="0">(K5-C5)/C5</f>
        <v>-0.14057608427948701</v>
      </c>
      <c r="W5" s="16">
        <f t="shared" ref="W5:W19" si="1">(L5-C5)/C5</f>
        <v>-0.43795352997991044</v>
      </c>
      <c r="X5" s="16">
        <f t="shared" ref="X5:X19" si="2">(M5-C5)/C5</f>
        <v>-0.29354228218388712</v>
      </c>
      <c r="Y5" s="95">
        <f t="shared" ref="Y5:Y19" si="3">(N5-C5)/C5</f>
        <v>-0.35262117384441055</v>
      </c>
      <c r="Z5" s="95">
        <f t="shared" ref="Z5:Z19" si="4">(O5-C5)/C5</f>
        <v>-0.37686306530814007</v>
      </c>
      <c r="AA5" s="111">
        <f>(P5-C5)/C5</f>
        <v>-0.42830434994724198</v>
      </c>
      <c r="AB5" s="237" t="s">
        <v>2</v>
      </c>
    </row>
    <row r="6" spans="1:28" ht="15.75" customHeight="1" x14ac:dyDescent="0.2">
      <c r="A6" s="247"/>
      <c r="B6" s="97" t="s">
        <v>20</v>
      </c>
      <c r="C6" s="93">
        <v>3.1962299999999999</v>
      </c>
      <c r="D6" s="93">
        <v>2.6955309999999999</v>
      </c>
      <c r="E6" s="93">
        <v>1.275649</v>
      </c>
      <c r="F6" s="93">
        <v>2.3376740000000003</v>
      </c>
      <c r="G6" s="93">
        <v>2.0127169999999999</v>
      </c>
      <c r="H6" s="93">
        <v>2.039072</v>
      </c>
      <c r="I6" s="93">
        <v>1.399022</v>
      </c>
      <c r="J6" s="93">
        <v>1.041293</v>
      </c>
      <c r="K6" s="93">
        <v>0.89464500000000002</v>
      </c>
      <c r="L6" s="93">
        <v>1.074352</v>
      </c>
      <c r="M6" s="93">
        <v>0.94088349999999998</v>
      </c>
      <c r="N6" s="93">
        <v>1.2023835</v>
      </c>
      <c r="O6" s="92">
        <v>1.1008145</v>
      </c>
      <c r="P6" s="92">
        <v>1.1563828999999997</v>
      </c>
      <c r="R6" s="100">
        <f t="shared" ref="R6:R19" si="5">(P6-O6)/O6</f>
        <v>5.0479349608857464E-2</v>
      </c>
      <c r="S6" s="101">
        <f t="shared" ref="S6:S19" si="6">(O6-N6)/N6</f>
        <v>-8.4473048740272977E-2</v>
      </c>
      <c r="T6" s="16">
        <f t="shared" ref="T6:T19" si="7">(N6-M6)/M6</f>
        <v>0.2779302644801403</v>
      </c>
      <c r="U6" s="16">
        <f t="shared" ref="U6:U19" si="8">(M6-L6)/L6</f>
        <v>-0.12423162985688116</v>
      </c>
      <c r="V6" s="16">
        <f t="shared" si="0"/>
        <v>-0.72009367285833614</v>
      </c>
      <c r="W6" s="16">
        <f t="shared" si="1"/>
        <v>-0.6638689956605125</v>
      </c>
      <c r="X6" s="16">
        <f t="shared" si="2"/>
        <v>-0.70562709817503744</v>
      </c>
      <c r="Y6" s="95">
        <f t="shared" si="3"/>
        <v>-0.62381195971503922</v>
      </c>
      <c r="Z6" s="95">
        <f t="shared" si="4"/>
        <v>-0.65558971037753844</v>
      </c>
      <c r="AA6" s="111">
        <f t="shared" ref="AA6:AA18" si="9">(P6-C6)/C6</f>
        <v>-0.63820410295879848</v>
      </c>
      <c r="AB6" s="238"/>
    </row>
    <row r="7" spans="1:28" ht="15.75" customHeight="1" x14ac:dyDescent="0.2">
      <c r="A7" s="247"/>
      <c r="B7" s="96" t="s">
        <v>33</v>
      </c>
      <c r="C7" s="93">
        <v>4.6078701511692</v>
      </c>
      <c r="D7" s="93">
        <v>5.8338012989763568</v>
      </c>
      <c r="E7" s="93">
        <v>5.3089015351816951</v>
      </c>
      <c r="F7" s="93">
        <v>4.674575282757564</v>
      </c>
      <c r="G7" s="93">
        <v>3.2507640242219997</v>
      </c>
      <c r="H7" s="93">
        <v>3.4321325042662596</v>
      </c>
      <c r="I7" s="93">
        <v>3.7571160355368249</v>
      </c>
      <c r="J7" s="93">
        <v>4.0977807474975005</v>
      </c>
      <c r="K7" s="93">
        <v>3.7452298415812502</v>
      </c>
      <c r="L7" s="93">
        <v>2.9558593431812503</v>
      </c>
      <c r="M7" s="93">
        <v>4.203383736137499</v>
      </c>
      <c r="N7" s="93">
        <v>4.5860734812319999</v>
      </c>
      <c r="O7" s="92">
        <v>2.8913874048372401</v>
      </c>
      <c r="P7" s="92">
        <v>3.0755841637549999</v>
      </c>
      <c r="R7" s="100">
        <f t="shared" si="5"/>
        <v>6.3705319670965516E-2</v>
      </c>
      <c r="S7" s="101">
        <f t="shared" si="6"/>
        <v>-0.36952876645567839</v>
      </c>
      <c r="T7" s="16">
        <f t="shared" si="7"/>
        <v>9.1043256841964057E-2</v>
      </c>
      <c r="U7" s="16">
        <f t="shared" si="8"/>
        <v>0.42205133875335143</v>
      </c>
      <c r="V7" s="16">
        <f t="shared" si="0"/>
        <v>-0.18721020369227714</v>
      </c>
      <c r="W7" s="16">
        <f t="shared" si="1"/>
        <v>-0.35851939264581245</v>
      </c>
      <c r="X7" s="16">
        <f t="shared" si="2"/>
        <v>-8.7781643527664641E-2</v>
      </c>
      <c r="Y7" s="95">
        <f t="shared" si="3"/>
        <v>-4.7303134033994864E-3</v>
      </c>
      <c r="Z7" s="95">
        <f t="shared" si="4"/>
        <v>-0.37251109298217094</v>
      </c>
      <c r="AA7" s="111">
        <f t="shared" si="9"/>
        <v>-0.33253671157061537</v>
      </c>
      <c r="AB7" s="238"/>
    </row>
    <row r="8" spans="1:28" ht="15.75" customHeight="1" x14ac:dyDescent="0.2">
      <c r="A8" s="247"/>
      <c r="B8" s="8" t="s">
        <v>34</v>
      </c>
      <c r="C8" s="93">
        <v>2.08897626044</v>
      </c>
      <c r="D8" s="93">
        <v>2.181017111464</v>
      </c>
      <c r="E8" s="93">
        <v>2.1124784505600007</v>
      </c>
      <c r="F8" s="93">
        <v>2.171886498328</v>
      </c>
      <c r="G8" s="93">
        <v>2.1808753590000003</v>
      </c>
      <c r="H8" s="93">
        <v>2.2909505177999998</v>
      </c>
      <c r="I8" s="93">
        <v>2.2486353424000001</v>
      </c>
      <c r="J8" s="93">
        <v>2.2437198388000001</v>
      </c>
      <c r="K8" s="93">
        <v>1.7361675705999999</v>
      </c>
      <c r="L8" s="93">
        <v>1.6117123576000001</v>
      </c>
      <c r="M8" s="93">
        <v>1.5353513704000004</v>
      </c>
      <c r="N8" s="93">
        <v>1.6020366134000001</v>
      </c>
      <c r="O8" s="92">
        <v>1.6456049535999999</v>
      </c>
      <c r="P8" s="92">
        <v>1.6603802511684997</v>
      </c>
      <c r="R8" s="100">
        <f t="shared" si="5"/>
        <v>8.9786418886116711E-3</v>
      </c>
      <c r="S8" s="101">
        <f t="shared" si="6"/>
        <v>2.7195595803228709E-2</v>
      </c>
      <c r="T8" s="16">
        <f t="shared" si="7"/>
        <v>4.3433212934591306E-2</v>
      </c>
      <c r="U8" s="16">
        <f t="shared" si="8"/>
        <v>-4.7378793641384517E-2</v>
      </c>
      <c r="V8" s="16">
        <f t="shared" si="0"/>
        <v>-0.16889071289191582</v>
      </c>
      <c r="W8" s="16">
        <f t="shared" si="1"/>
        <v>-0.22846784421545988</v>
      </c>
      <c r="X8" s="16">
        <f t="shared" si="2"/>
        <v>-0.26502210701206813</v>
      </c>
      <c r="Y8" s="95">
        <f t="shared" si="3"/>
        <v>-0.23309965568370603</v>
      </c>
      <c r="Z8" s="95">
        <f t="shared" si="4"/>
        <v>-0.21224334389832317</v>
      </c>
      <c r="AA8" s="111">
        <f t="shared" si="9"/>
        <v>-0.20517035898781599</v>
      </c>
      <c r="AB8" s="238"/>
    </row>
    <row r="9" spans="1:28" ht="15.75" customHeight="1" x14ac:dyDescent="0.2">
      <c r="A9" s="247"/>
      <c r="B9" s="97" t="s">
        <v>35</v>
      </c>
      <c r="C9" s="93">
        <v>2.2849413000110341</v>
      </c>
      <c r="D9" s="93">
        <v>2.3441992652861758</v>
      </c>
      <c r="E9" s="93">
        <v>2.3901389724248876</v>
      </c>
      <c r="F9" s="93">
        <v>2.3489958089095864</v>
      </c>
      <c r="G9" s="93">
        <v>2.1815308089500349</v>
      </c>
      <c r="H9" s="93">
        <v>2.3612830998593686</v>
      </c>
      <c r="I9" s="93">
        <v>2.4600157283022099</v>
      </c>
      <c r="J9" s="93">
        <v>2.3742673838005737</v>
      </c>
      <c r="K9" s="93">
        <v>2.3618117479038561</v>
      </c>
      <c r="L9" s="93">
        <v>2.2022237561557505</v>
      </c>
      <c r="M9" s="93">
        <v>1.957624691808119</v>
      </c>
      <c r="N9" s="93">
        <v>1.8572010768514791</v>
      </c>
      <c r="O9" s="92">
        <v>1.8180868643848194</v>
      </c>
      <c r="P9" s="92">
        <v>1.6763522086121068</v>
      </c>
      <c r="R9" s="100">
        <f t="shared" si="5"/>
        <v>-7.7958132006344452E-2</v>
      </c>
      <c r="S9" s="101">
        <f t="shared" si="6"/>
        <v>-2.1060838782718232E-2</v>
      </c>
      <c r="T9" s="16">
        <f t="shared" si="7"/>
        <v>-5.1298706732129447E-2</v>
      </c>
      <c r="U9" s="16">
        <f t="shared" si="8"/>
        <v>-0.11106912440841565</v>
      </c>
      <c r="V9" s="16">
        <f t="shared" si="0"/>
        <v>3.3642198113557981E-2</v>
      </c>
      <c r="W9" s="16">
        <f t="shared" si="1"/>
        <v>-3.6201167992755079E-2</v>
      </c>
      <c r="X9" s="16">
        <f t="shared" si="2"/>
        <v>-0.14324946036965347</v>
      </c>
      <c r="Y9" s="95">
        <f t="shared" si="3"/>
        <v>-0.18719965504474426</v>
      </c>
      <c r="Z9" s="95">
        <f t="shared" si="4"/>
        <v>-0.20431791207238464</v>
      </c>
      <c r="AA9" s="111">
        <f t="shared" si="9"/>
        <v>-0.26634780131812946</v>
      </c>
      <c r="AB9" s="238"/>
    </row>
    <row r="10" spans="1:28" ht="15.75" customHeight="1" x14ac:dyDescent="0.2">
      <c r="A10" s="248"/>
      <c r="B10" s="10" t="s">
        <v>25</v>
      </c>
      <c r="C10" s="17">
        <f t="shared" ref="C10:L10" si="10">SUM(C5:C9)</f>
        <v>17.971882737240232</v>
      </c>
      <c r="D10" s="17">
        <f t="shared" si="10"/>
        <v>18.374473158750014</v>
      </c>
      <c r="E10" s="17">
        <f t="shared" si="10"/>
        <v>16.251510021747603</v>
      </c>
      <c r="F10" s="17">
        <f t="shared" si="10"/>
        <v>16.794367502892143</v>
      </c>
      <c r="G10" s="17">
        <f t="shared" si="10"/>
        <v>14.870621773933479</v>
      </c>
      <c r="H10" s="17">
        <f t="shared" si="10"/>
        <v>15.324849519634368</v>
      </c>
      <c r="I10" s="17">
        <f t="shared" si="10"/>
        <v>14.506025408127265</v>
      </c>
      <c r="J10" s="17">
        <f t="shared" si="10"/>
        <v>14.819537230239559</v>
      </c>
      <c r="K10" s="17">
        <f t="shared" si="10"/>
        <v>13.717240327559574</v>
      </c>
      <c r="L10" s="17">
        <f t="shared" si="10"/>
        <v>11.100568842359579</v>
      </c>
      <c r="M10" s="17">
        <f>SUM(M5:M9)</f>
        <v>12.730363961679718</v>
      </c>
      <c r="N10" s="17">
        <f>SUM(N5:N9)</f>
        <v>12.998520210673279</v>
      </c>
      <c r="O10" s="17">
        <f>SUM(O5:O9)</f>
        <v>11.06626501490528</v>
      </c>
      <c r="P10" s="17">
        <f>SUM(P5:P9)</f>
        <v>10.88102695567537</v>
      </c>
      <c r="R10" s="129">
        <f t="shared" si="5"/>
        <v>-1.6738986368066425E-2</v>
      </c>
      <c r="S10" s="57">
        <f t="shared" si="6"/>
        <v>-0.14865193610126445</v>
      </c>
      <c r="T10" s="52">
        <f t="shared" si="7"/>
        <v>2.10643034088225E-2</v>
      </c>
      <c r="U10" s="52">
        <f t="shared" si="8"/>
        <v>0.14682086499034799</v>
      </c>
      <c r="V10" s="52">
        <f t="shared" si="0"/>
        <v>-0.23673882541334687</v>
      </c>
      <c r="W10" s="52">
        <f t="shared" si="1"/>
        <v>-0.38233689788339975</v>
      </c>
      <c r="X10" s="52">
        <f t="shared" si="2"/>
        <v>-0.2916510669580189</v>
      </c>
      <c r="Y10" s="53">
        <f t="shared" si="3"/>
        <v>-0.2767301901131069</v>
      </c>
      <c r="Z10" s="53">
        <f t="shared" si="4"/>
        <v>-0.38424564767638703</v>
      </c>
      <c r="AA10" s="51">
        <f t="shared" si="9"/>
        <v>-0.39455275138600954</v>
      </c>
      <c r="AB10" s="238"/>
    </row>
    <row r="11" spans="1:28" ht="15.75" customHeight="1" x14ac:dyDescent="0.2">
      <c r="A11" s="249" t="s">
        <v>29</v>
      </c>
      <c r="B11" s="8" t="s">
        <v>9</v>
      </c>
      <c r="C11" s="93">
        <v>29.350173696999999</v>
      </c>
      <c r="D11" s="93">
        <v>31.445656732000003</v>
      </c>
      <c r="E11" s="93">
        <v>29.879955171999999</v>
      </c>
      <c r="F11" s="93">
        <v>30.749145089999999</v>
      </c>
      <c r="G11" s="93">
        <v>27.307070249999999</v>
      </c>
      <c r="H11" s="93">
        <v>27.770333190999999</v>
      </c>
      <c r="I11" s="93">
        <v>25.049330672999996</v>
      </c>
      <c r="J11" s="93">
        <v>27.109026131741381</v>
      </c>
      <c r="K11" s="93">
        <v>27.023858713241726</v>
      </c>
      <c r="L11" s="93">
        <v>26.974119509367284</v>
      </c>
      <c r="M11" s="93">
        <v>26.344282109153902</v>
      </c>
      <c r="N11" s="93">
        <v>26.299766521633099</v>
      </c>
      <c r="O11" s="92">
        <v>23.430701082909486</v>
      </c>
      <c r="P11" s="92">
        <v>23.711869495904402</v>
      </c>
      <c r="R11" s="100">
        <f t="shared" si="5"/>
        <v>1.2000000000000078E-2</v>
      </c>
      <c r="S11" s="101">
        <f t="shared" si="6"/>
        <v>-0.10909090909090917</v>
      </c>
      <c r="T11" s="16">
        <f t="shared" si="7"/>
        <v>-1.689762785577459E-3</v>
      </c>
      <c r="U11" s="16">
        <f t="shared" si="8"/>
        <v>-2.3349692656127644E-2</v>
      </c>
      <c r="V11" s="16">
        <f t="shared" si="0"/>
        <v>-7.9260688804579552E-2</v>
      </c>
      <c r="W11" s="16">
        <f t="shared" si="1"/>
        <v>-8.0955370559717701E-2</v>
      </c>
      <c r="X11" s="16">
        <f t="shared" si="2"/>
        <v>-0.10241478019441301</v>
      </c>
      <c r="Y11" s="95">
        <f t="shared" si="3"/>
        <v>-0.10393148629572485</v>
      </c>
      <c r="Z11" s="95">
        <f t="shared" si="4"/>
        <v>-0.20168441506346405</v>
      </c>
      <c r="AA11" s="111">
        <f t="shared" si="9"/>
        <v>-0.19210462804422554</v>
      </c>
      <c r="AB11" s="238"/>
    </row>
    <row r="12" spans="1:28" ht="15.75" customHeight="1" x14ac:dyDescent="0.2">
      <c r="A12" s="250"/>
      <c r="B12" s="8" t="s">
        <v>11</v>
      </c>
      <c r="C12" s="93">
        <v>4.530362488155447</v>
      </c>
      <c r="D12" s="93">
        <v>4.3287052376628941</v>
      </c>
      <c r="E12" s="93">
        <v>4.5013372702026793</v>
      </c>
      <c r="F12" s="93">
        <v>4.5325428328680166</v>
      </c>
      <c r="G12" s="93">
        <v>3.4594339471392948</v>
      </c>
      <c r="H12" s="93">
        <v>3.6671769336939533</v>
      </c>
      <c r="I12" s="93">
        <v>3.8266292629453376</v>
      </c>
      <c r="J12" s="93">
        <v>3.434350447830905</v>
      </c>
      <c r="K12" s="93">
        <v>3.1640822498751318</v>
      </c>
      <c r="L12" s="93">
        <v>3.3098344420700787</v>
      </c>
      <c r="M12" s="93">
        <v>3.1112649275820949</v>
      </c>
      <c r="N12" s="93">
        <v>3.0310745534063304</v>
      </c>
      <c r="O12" s="92">
        <v>3.2421241520824173</v>
      </c>
      <c r="P12" s="92">
        <v>3.670145812326322</v>
      </c>
      <c r="R12" s="100">
        <f t="shared" si="5"/>
        <v>0.13201889877319664</v>
      </c>
      <c r="S12" s="101">
        <f t="shared" si="6"/>
        <v>6.9628639928671104E-2</v>
      </c>
      <c r="T12" s="16">
        <f t="shared" si="7"/>
        <v>-2.5774203111042733E-2</v>
      </c>
      <c r="U12" s="16">
        <f t="shared" si="8"/>
        <v>-5.9993790615035084E-2</v>
      </c>
      <c r="V12" s="16">
        <f t="shared" si="0"/>
        <v>-0.30158298411052775</v>
      </c>
      <c r="W12" s="16">
        <f t="shared" si="1"/>
        <v>-0.26941068165658211</v>
      </c>
      <c r="X12" s="16">
        <f t="shared" si="2"/>
        <v>-0.31324150424685832</v>
      </c>
      <c r="Y12" s="95">
        <f t="shared" si="3"/>
        <v>-0.33094215720463394</v>
      </c>
      <c r="Z12" s="95">
        <f t="shared" si="4"/>
        <v>-0.28435656957718197</v>
      </c>
      <c r="AA12" s="111">
        <f t="shared" si="9"/>
        <v>-0.18987811197848878</v>
      </c>
      <c r="AB12" s="238"/>
    </row>
    <row r="13" spans="1:28" ht="15.75" customHeight="1" x14ac:dyDescent="0.2">
      <c r="A13" s="250"/>
      <c r="B13" s="8" t="s">
        <v>12</v>
      </c>
      <c r="C13" s="93">
        <v>0.46304974923673886</v>
      </c>
      <c r="D13" s="93">
        <v>0.53879258787622608</v>
      </c>
      <c r="E13" s="93">
        <v>0.66742344825842259</v>
      </c>
      <c r="F13" s="93">
        <v>0.76096467321165961</v>
      </c>
      <c r="G13" s="93">
        <v>0.47994909712380646</v>
      </c>
      <c r="H13" s="93">
        <v>0.60431376693444716</v>
      </c>
      <c r="I13" s="93">
        <v>0.66027600525901675</v>
      </c>
      <c r="J13" s="93">
        <v>0.76800958785945694</v>
      </c>
      <c r="K13" s="93">
        <v>0.83376113138182495</v>
      </c>
      <c r="L13" s="93">
        <v>0.91527552892041686</v>
      </c>
      <c r="M13" s="93">
        <v>1.0049194437110163</v>
      </c>
      <c r="N13" s="93">
        <v>1.1741073561896693</v>
      </c>
      <c r="O13" s="92">
        <v>1.1739539054912804</v>
      </c>
      <c r="P13" s="92">
        <v>1.3754525031696674</v>
      </c>
      <c r="R13" s="100">
        <f t="shared" si="5"/>
        <v>0.17164097903321265</v>
      </c>
      <c r="S13" s="101">
        <f t="shared" si="6"/>
        <v>-1.3069562811265849E-4</v>
      </c>
      <c r="T13" s="16">
        <f t="shared" si="7"/>
        <v>0.16835967652677469</v>
      </c>
      <c r="U13" s="16">
        <f t="shared" si="8"/>
        <v>9.7941998838684069E-2</v>
      </c>
      <c r="V13" s="16">
        <f t="shared" si="0"/>
        <v>0.80058650880632731</v>
      </c>
      <c r="W13" s="16">
        <f t="shared" si="1"/>
        <v>0.9766246076778955</v>
      </c>
      <c r="X13" s="16">
        <f t="shared" si="2"/>
        <v>1.1702191727075981</v>
      </c>
      <c r="Y13" s="95">
        <f t="shared" si="3"/>
        <v>1.535596570616854</v>
      </c>
      <c r="Z13" s="95">
        <f t="shared" si="4"/>
        <v>1.5352651792304168</v>
      </c>
      <c r="AA13" s="111">
        <f t="shared" si="9"/>
        <v>1.9704205767023391</v>
      </c>
      <c r="AB13" s="238"/>
    </row>
    <row r="14" spans="1:28" ht="15.75" customHeight="1" x14ac:dyDescent="0.2">
      <c r="A14" s="250"/>
      <c r="B14" s="8" t="s">
        <v>13</v>
      </c>
      <c r="C14" s="93">
        <v>0.42125524965002331</v>
      </c>
      <c r="D14" s="93">
        <v>0.47803313112459161</v>
      </c>
      <c r="E14" s="93">
        <v>0.44689687354176383</v>
      </c>
      <c r="F14" s="93">
        <v>0.47437004199720018</v>
      </c>
      <c r="G14" s="93">
        <v>0.41209752683154455</v>
      </c>
      <c r="H14" s="93">
        <v>0.49634857676154914</v>
      </c>
      <c r="I14" s="93">
        <v>0.41026598226784877</v>
      </c>
      <c r="J14" s="93">
        <v>0.37546663555762949</v>
      </c>
      <c r="K14" s="93">
        <v>0.35898273448436763</v>
      </c>
      <c r="L14" s="93">
        <v>0.36447736817545495</v>
      </c>
      <c r="M14" s="93">
        <v>0.34249883341110599</v>
      </c>
      <c r="N14" s="94">
        <v>0.33150956602893139</v>
      </c>
      <c r="O14" s="92">
        <v>0.42491833877741481</v>
      </c>
      <c r="P14" s="92">
        <v>0.36997200186654222</v>
      </c>
      <c r="R14" s="100">
        <f t="shared" si="5"/>
        <v>-0.12931034482758616</v>
      </c>
      <c r="S14" s="101">
        <f t="shared" si="6"/>
        <v>0.28176795580110492</v>
      </c>
      <c r="T14" s="16">
        <f t="shared" si="7"/>
        <v>-3.2085561497326408E-2</v>
      </c>
      <c r="U14" s="16">
        <f t="shared" si="8"/>
        <v>-6.0301507537688238E-2</v>
      </c>
      <c r="V14" s="16">
        <f t="shared" si="0"/>
        <v>-0.14782608695652188</v>
      </c>
      <c r="W14" s="16">
        <f t="shared" si="1"/>
        <v>-0.13478260869565217</v>
      </c>
      <c r="X14" s="16">
        <f t="shared" si="2"/>
        <v>-0.18695652173913024</v>
      </c>
      <c r="Y14" s="95">
        <f t="shared" si="3"/>
        <v>-0.21304347826086956</v>
      </c>
      <c r="Z14" s="95">
        <f t="shared" si="4"/>
        <v>8.6956521739130141E-3</v>
      </c>
      <c r="AA14" s="111">
        <f t="shared" si="9"/>
        <v>-0.12173913043478259</v>
      </c>
      <c r="AB14" s="238"/>
    </row>
    <row r="15" spans="1:28" ht="15.75" customHeight="1" x14ac:dyDescent="0.2">
      <c r="A15" s="250"/>
      <c r="B15" s="8" t="s">
        <v>14</v>
      </c>
      <c r="C15" s="93">
        <v>7.8934000000000004E-2</v>
      </c>
      <c r="D15" s="93">
        <v>0.13322400000000001</v>
      </c>
      <c r="E15" s="93">
        <v>0.13969000000000001</v>
      </c>
      <c r="F15" s="93">
        <v>0.122488</v>
      </c>
      <c r="G15" s="93">
        <v>0.116998</v>
      </c>
      <c r="H15" s="93">
        <v>0.113582</v>
      </c>
      <c r="I15" s="93">
        <v>9.0158000000000002E-2</v>
      </c>
      <c r="J15" s="93">
        <v>0.14749799999999999</v>
      </c>
      <c r="K15" s="93">
        <v>0.132858</v>
      </c>
      <c r="L15" s="93">
        <v>0.126636</v>
      </c>
      <c r="M15" s="93">
        <v>0.11333799999999999</v>
      </c>
      <c r="N15" s="93">
        <v>0.11931600000000001</v>
      </c>
      <c r="O15" s="92">
        <v>0.13236999999999999</v>
      </c>
      <c r="P15" s="92">
        <v>9.8697999999999994E-2</v>
      </c>
      <c r="R15" s="100">
        <f t="shared" si="5"/>
        <v>-0.25437788018433177</v>
      </c>
      <c r="S15" s="101">
        <f t="shared" si="6"/>
        <v>0.10940695296523502</v>
      </c>
      <c r="T15" s="16">
        <f t="shared" si="7"/>
        <v>5.2744886975242294E-2</v>
      </c>
      <c r="U15" s="16">
        <f t="shared" si="8"/>
        <v>-0.10500963391136806</v>
      </c>
      <c r="V15" s="16">
        <f t="shared" si="0"/>
        <v>0.68315301391035543</v>
      </c>
      <c r="W15" s="16">
        <f t="shared" si="1"/>
        <v>0.60432766615146827</v>
      </c>
      <c r="X15" s="16">
        <f t="shared" si="2"/>
        <v>0.43585780525502305</v>
      </c>
      <c r="Y15" s="95">
        <f t="shared" si="3"/>
        <v>0.51159196290571873</v>
      </c>
      <c r="Z15" s="95">
        <f t="shared" si="4"/>
        <v>0.67697063369397192</v>
      </c>
      <c r="AA15" s="111">
        <f t="shared" si="9"/>
        <v>0.25038639876352381</v>
      </c>
      <c r="AB15" s="238"/>
    </row>
    <row r="16" spans="1:28" s="6" customFormat="1" ht="15.75" customHeight="1" x14ac:dyDescent="0.2">
      <c r="A16" s="251"/>
      <c r="B16" s="10" t="s">
        <v>25</v>
      </c>
      <c r="C16" s="17">
        <f t="shared" ref="C16:M16" si="11">SUM(C11:C15)</f>
        <v>34.843775184042208</v>
      </c>
      <c r="D16" s="17">
        <f t="shared" si="11"/>
        <v>36.92441168866371</v>
      </c>
      <c r="E16" s="17">
        <f t="shared" si="11"/>
        <v>35.635302764002866</v>
      </c>
      <c r="F16" s="17">
        <f t="shared" si="11"/>
        <v>36.639510638076871</v>
      </c>
      <c r="G16" s="17">
        <f t="shared" si="11"/>
        <v>31.775548821094645</v>
      </c>
      <c r="H16" s="17">
        <f t="shared" si="11"/>
        <v>32.651754468389946</v>
      </c>
      <c r="I16" s="17">
        <f t="shared" si="11"/>
        <v>30.0366599234722</v>
      </c>
      <c r="J16" s="17">
        <f t="shared" si="11"/>
        <v>31.83435080298937</v>
      </c>
      <c r="K16" s="17">
        <f t="shared" si="11"/>
        <v>31.513542828983049</v>
      </c>
      <c r="L16" s="17">
        <f t="shared" si="11"/>
        <v>31.690342848533234</v>
      </c>
      <c r="M16" s="17">
        <f t="shared" si="11"/>
        <v>30.916303313858119</v>
      </c>
      <c r="N16" s="17">
        <f>SUM(N11:N15)</f>
        <v>30.955773997258031</v>
      </c>
      <c r="O16" s="17">
        <f>SUM(O11:O15)</f>
        <v>28.4040674792606</v>
      </c>
      <c r="P16" s="17">
        <f>SUM(P11:P15)</f>
        <v>29.226137813266934</v>
      </c>
      <c r="R16" s="129">
        <f t="shared" si="5"/>
        <v>2.8941993417195385E-2</v>
      </c>
      <c r="S16" s="57">
        <f t="shared" si="6"/>
        <v>-8.2430712868735032E-2</v>
      </c>
      <c r="T16" s="52">
        <f t="shared" si="7"/>
        <v>1.2766947910690131E-3</v>
      </c>
      <c r="U16" s="52">
        <f t="shared" si="8"/>
        <v>-2.4425091845004791E-2</v>
      </c>
      <c r="V16" s="52">
        <f t="shared" si="0"/>
        <v>-9.5576106132849323E-2</v>
      </c>
      <c r="W16" s="52">
        <f t="shared" si="1"/>
        <v>-9.0502028521673689E-2</v>
      </c>
      <c r="X16" s="52">
        <f t="shared" si="2"/>
        <v>-0.11271660000787737</v>
      </c>
      <c r="Y16" s="53">
        <f t="shared" si="3"/>
        <v>-0.11158380991290541</v>
      </c>
      <c r="Z16" s="54">
        <f t="shared" si="4"/>
        <v>-0.18481658978591023</v>
      </c>
      <c r="AA16" s="51">
        <f t="shared" si="9"/>
        <v>-0.16122355689368717</v>
      </c>
      <c r="AB16" s="238"/>
    </row>
    <row r="17" spans="1:28" ht="15.75" customHeight="1" x14ac:dyDescent="0.2">
      <c r="A17" s="244" t="s">
        <v>0</v>
      </c>
      <c r="B17" s="244"/>
      <c r="C17" s="93">
        <v>0.51663356323200005</v>
      </c>
      <c r="D17" s="93">
        <v>0.45403552357759996</v>
      </c>
      <c r="E17" s="93">
        <v>0.72306298302199989</v>
      </c>
      <c r="F17" s="93">
        <v>0.70095883109219992</v>
      </c>
      <c r="G17" s="93">
        <v>0.56845856823119989</v>
      </c>
      <c r="H17" s="93">
        <v>0.57974791011159998</v>
      </c>
      <c r="I17" s="93">
        <v>0.76651030540500009</v>
      </c>
      <c r="J17" s="93">
        <v>0.81497683819979994</v>
      </c>
      <c r="K17" s="93">
        <v>0.75489267666939996</v>
      </c>
      <c r="L17" s="93">
        <v>0.84343798233940004</v>
      </c>
      <c r="M17" s="93">
        <v>0.95455672180000006</v>
      </c>
      <c r="N17" s="93">
        <v>0.75222212048519999</v>
      </c>
      <c r="O17" s="92">
        <v>1.0457902212841999</v>
      </c>
      <c r="P17" s="92">
        <v>0.89936518937839982</v>
      </c>
      <c r="R17" s="100">
        <f t="shared" si="5"/>
        <v>-0.14001377037738444</v>
      </c>
      <c r="S17" s="101">
        <f t="shared" si="6"/>
        <v>0.39026783818806327</v>
      </c>
      <c r="T17" s="16">
        <f t="shared" si="7"/>
        <v>-0.21196708031478667</v>
      </c>
      <c r="U17" s="16">
        <f t="shared" si="8"/>
        <v>0.13174500293714039</v>
      </c>
      <c r="V17" s="16">
        <f t="shared" si="0"/>
        <v>0.46117621926627911</v>
      </c>
      <c r="W17" s="16">
        <f t="shared" si="1"/>
        <v>0.63256521133266908</v>
      </c>
      <c r="X17" s="16">
        <f t="shared" si="2"/>
        <v>0.84764751989476483</v>
      </c>
      <c r="Y17" s="95">
        <f t="shared" si="3"/>
        <v>0.45600706965181487</v>
      </c>
      <c r="Z17" s="95">
        <f t="shared" si="4"/>
        <v>1.0242398011113656</v>
      </c>
      <c r="AA17" s="111">
        <f t="shared" si="9"/>
        <v>0.74081835440979638</v>
      </c>
      <c r="AB17" s="238"/>
    </row>
    <row r="18" spans="1:28" ht="15.75" customHeight="1" x14ac:dyDescent="0.2">
      <c r="A18" s="245" t="s">
        <v>1</v>
      </c>
      <c r="B18" s="245"/>
      <c r="C18" s="93">
        <v>0.14566672922000001</v>
      </c>
      <c r="D18" s="93">
        <v>0.14526316610000001</v>
      </c>
      <c r="E18" s="93">
        <v>0.14073278505</v>
      </c>
      <c r="F18" s="93">
        <v>0.14245056035999998</v>
      </c>
      <c r="G18" s="93">
        <v>0.15816253163999999</v>
      </c>
      <c r="H18" s="93">
        <v>0.16394886573</v>
      </c>
      <c r="I18" s="93">
        <v>0.17190658251000002</v>
      </c>
      <c r="J18" s="93">
        <v>0.17636248844999999</v>
      </c>
      <c r="K18" s="93">
        <v>0.17817463358999996</v>
      </c>
      <c r="L18" s="93">
        <v>0.18449876157</v>
      </c>
      <c r="M18" s="93">
        <v>0.17402489201999999</v>
      </c>
      <c r="N18" s="93">
        <v>0.16909586961</v>
      </c>
      <c r="O18" s="92">
        <v>0.16637761188000005</v>
      </c>
      <c r="P18" s="92">
        <v>0.16520420958000004</v>
      </c>
      <c r="R18" s="100">
        <f t="shared" si="5"/>
        <v>-7.0526454054787848E-3</v>
      </c>
      <c r="S18" s="101">
        <f t="shared" si="6"/>
        <v>-1.6075246168160685E-2</v>
      </c>
      <c r="T18" s="16">
        <f t="shared" si="7"/>
        <v>-2.8323663085126412E-2</v>
      </c>
      <c r="U18" s="16">
        <f t="shared" si="8"/>
        <v>-5.6769321706401601E-2</v>
      </c>
      <c r="V18" s="16">
        <f t="shared" si="0"/>
        <v>0.22316629572222607</v>
      </c>
      <c r="W18" s="16">
        <f t="shared" si="1"/>
        <v>0.26658134330284916</v>
      </c>
      <c r="X18" s="16">
        <f t="shared" si="2"/>
        <v>0.1946783795575634</v>
      </c>
      <c r="Y18" s="95">
        <f t="shared" si="3"/>
        <v>0.16084071163989022</v>
      </c>
      <c r="Z18" s="95">
        <f t="shared" si="4"/>
        <v>0.14217991143825615</v>
      </c>
      <c r="AA18" s="111">
        <f t="shared" si="9"/>
        <v>0.13412452153362098</v>
      </c>
      <c r="AB18" s="238"/>
    </row>
    <row r="19" spans="1:28" ht="15.75" customHeight="1" x14ac:dyDescent="0.25">
      <c r="A19" s="242" t="s">
        <v>26</v>
      </c>
      <c r="B19" s="242"/>
      <c r="C19" s="18">
        <f>C10+C16+C17+C18</f>
        <v>53.477958213734432</v>
      </c>
      <c r="D19" s="18">
        <f t="shared" ref="D19:L19" si="12">D10+D16+D17+D18</f>
        <v>55.898183537091327</v>
      </c>
      <c r="E19" s="18">
        <f t="shared" si="12"/>
        <v>52.75060855382246</v>
      </c>
      <c r="F19" s="18">
        <f t="shared" si="12"/>
        <v>54.277287532421212</v>
      </c>
      <c r="G19" s="18">
        <f t="shared" si="12"/>
        <v>47.372791694899327</v>
      </c>
      <c r="H19" s="18">
        <f t="shared" si="12"/>
        <v>48.720300763865914</v>
      </c>
      <c r="I19" s="18">
        <f t="shared" si="12"/>
        <v>45.481102219514462</v>
      </c>
      <c r="J19" s="18">
        <f>J10+J16+J17+J18</f>
        <v>47.645227359878731</v>
      </c>
      <c r="K19" s="18">
        <f t="shared" si="12"/>
        <v>46.163850466802018</v>
      </c>
      <c r="L19" s="18">
        <f t="shared" si="12"/>
        <v>43.818848434802213</v>
      </c>
      <c r="M19" s="18">
        <f>M10+M16+M17+M18</f>
        <v>44.77524888935784</v>
      </c>
      <c r="N19" s="18">
        <f>N10+N16+N17+N18</f>
        <v>44.875612198026509</v>
      </c>
      <c r="O19" s="18">
        <f>O10+O16+O17+O18</f>
        <v>40.682500327330082</v>
      </c>
      <c r="P19" s="18">
        <f>P10+P16+P17+P18</f>
        <v>41.171734167900702</v>
      </c>
      <c r="R19" s="59">
        <f t="shared" si="5"/>
        <v>1.2025658124113811E-2</v>
      </c>
      <c r="S19" s="128">
        <f t="shared" si="6"/>
        <v>-9.3438544129339524E-2</v>
      </c>
      <c r="T19" s="39">
        <f t="shared" si="7"/>
        <v>2.2414908048121059E-3</v>
      </c>
      <c r="U19" s="39">
        <f t="shared" si="8"/>
        <v>2.1826234342480485E-2</v>
      </c>
      <c r="V19" s="39">
        <f t="shared" si="0"/>
        <v>-0.13676864246948708</v>
      </c>
      <c r="W19" s="39">
        <f t="shared" si="1"/>
        <v>-0.18061852212696344</v>
      </c>
      <c r="X19" s="39">
        <f t="shared" si="2"/>
        <v>-0.16273450997501857</v>
      </c>
      <c r="Y19" s="109">
        <f t="shared" si="3"/>
        <v>-0.16085778707794107</v>
      </c>
      <c r="Z19" s="109">
        <f t="shared" si="4"/>
        <v>-0.23926601377085049</v>
      </c>
      <c r="AA19" s="62">
        <f>(P19-C19)/C19</f>
        <v>-0.23011768692906442</v>
      </c>
      <c r="AB19" s="239"/>
    </row>
    <row r="20" spans="1:28" ht="15.75" customHeight="1" x14ac:dyDescent="0.2">
      <c r="A20" s="7" t="s">
        <v>16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4"/>
      <c r="O20" s="4"/>
      <c r="P20" s="4"/>
      <c r="Q20" s="4"/>
      <c r="R20" s="4"/>
      <c r="S20" s="4"/>
      <c r="T20" s="4"/>
      <c r="U20" s="5"/>
      <c r="V20" s="19"/>
      <c r="W20" s="19"/>
      <c r="X20" s="19"/>
    </row>
    <row r="21" spans="1:28" ht="15.75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25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8" ht="15.75" customHeight="1" x14ac:dyDescent="0.25">
      <c r="A22" s="1" t="s">
        <v>37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3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8" ht="15.75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8" ht="15.75" customHeight="1" x14ac:dyDescent="0.25">
      <c r="A24" s="243" t="s">
        <v>3</v>
      </c>
      <c r="B24" s="243" t="s">
        <v>4</v>
      </c>
      <c r="C24" s="240" t="s">
        <v>15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19"/>
      <c r="R24" s="19"/>
      <c r="S24" s="19"/>
      <c r="T24" s="19"/>
      <c r="U24" s="19"/>
      <c r="V24" s="19"/>
      <c r="W24" s="19"/>
      <c r="X24" s="19"/>
    </row>
    <row r="25" spans="1:28" ht="15.75" customHeight="1" x14ac:dyDescent="0.2">
      <c r="A25" s="243"/>
      <c r="B25" s="243"/>
      <c r="C25" s="48">
        <v>2005</v>
      </c>
      <c r="D25" s="48">
        <v>2006</v>
      </c>
      <c r="E25" s="48">
        <v>2007</v>
      </c>
      <c r="F25" s="48">
        <v>2008</v>
      </c>
      <c r="G25" s="48">
        <v>2009</v>
      </c>
      <c r="H25" s="48">
        <v>2010</v>
      </c>
      <c r="I25" s="48">
        <v>2011</v>
      </c>
      <c r="J25" s="48">
        <v>2012</v>
      </c>
      <c r="K25" s="48">
        <v>2013</v>
      </c>
      <c r="L25" s="48">
        <v>2014</v>
      </c>
      <c r="M25" s="48">
        <v>2015</v>
      </c>
      <c r="N25" s="48">
        <v>2016</v>
      </c>
      <c r="O25" s="50">
        <v>2017</v>
      </c>
      <c r="P25" s="50">
        <v>2018</v>
      </c>
      <c r="Q25" s="19"/>
      <c r="R25" s="19"/>
      <c r="S25" s="19"/>
      <c r="T25" s="19"/>
      <c r="U25" s="19"/>
      <c r="V25" s="19"/>
      <c r="W25" s="19"/>
      <c r="X25" s="19"/>
    </row>
    <row r="26" spans="1:28" ht="15.75" customHeight="1" x14ac:dyDescent="0.2">
      <c r="A26" s="246" t="s">
        <v>6</v>
      </c>
      <c r="B26" s="9" t="s">
        <v>19</v>
      </c>
      <c r="C26" s="16">
        <f>C5/C$19</f>
        <v>0.10834117866773743</v>
      </c>
      <c r="D26" s="16">
        <f t="shared" ref="D26:M26" si="13">D5/D$19</f>
        <v>9.5171687994001372E-2</v>
      </c>
      <c r="E26" s="16">
        <f t="shared" si="13"/>
        <v>9.79010897724856E-2</v>
      </c>
      <c r="F26" s="16">
        <f t="shared" si="13"/>
        <v>9.6932550466054937E-2</v>
      </c>
      <c r="G26" s="16">
        <f t="shared" si="13"/>
        <v>0.11071195920940735</v>
      </c>
      <c r="H26" s="16">
        <f t="shared" si="13"/>
        <v>0.10676065861987534</v>
      </c>
      <c r="I26" s="16">
        <f t="shared" si="13"/>
        <v>0.10204757746387304</v>
      </c>
      <c r="J26" s="16">
        <f t="shared" si="13"/>
        <v>0.10625358594478056</v>
      </c>
      <c r="K26" s="16">
        <f t="shared" si="13"/>
        <v>0.10786331982977274</v>
      </c>
      <c r="L26" s="16">
        <f t="shared" si="13"/>
        <v>7.4315540041354239E-2</v>
      </c>
      <c r="M26" s="16">
        <f t="shared" si="13"/>
        <v>9.14148053860835E-2</v>
      </c>
      <c r="N26" s="16">
        <f>N5/N$19</f>
        <v>8.3582715766376742E-2</v>
      </c>
      <c r="O26" s="16">
        <f>O5/O$19</f>
        <v>8.8745068838795307E-2</v>
      </c>
      <c r="P26" s="16">
        <f>P5/P$19</f>
        <v>8.0451491759659738E-2</v>
      </c>
      <c r="Q26" s="19"/>
      <c r="R26" s="19"/>
      <c r="S26" s="19"/>
      <c r="T26" s="19"/>
      <c r="U26" s="19"/>
      <c r="V26" s="19"/>
      <c r="W26" s="19"/>
      <c r="X26" s="19"/>
    </row>
    <row r="27" spans="1:28" ht="15.75" customHeight="1" x14ac:dyDescent="0.2">
      <c r="A27" s="247"/>
      <c r="B27" s="97" t="s">
        <v>20</v>
      </c>
      <c r="C27" s="16">
        <f t="shared" ref="C27:M40" si="14">C6/C$19</f>
        <v>5.9767240686820593E-2</v>
      </c>
      <c r="D27" s="16">
        <f t="shared" si="14"/>
        <v>4.8222157312345866E-2</v>
      </c>
      <c r="E27" s="16">
        <f t="shared" si="14"/>
        <v>2.4182640446667659E-2</v>
      </c>
      <c r="F27" s="16">
        <f t="shared" si="14"/>
        <v>4.3069101391694412E-2</v>
      </c>
      <c r="G27" s="16">
        <f t="shared" si="14"/>
        <v>4.2486772005389563E-2</v>
      </c>
      <c r="H27" s="16">
        <f t="shared" si="14"/>
        <v>4.1852615193876348E-2</v>
      </c>
      <c r="I27" s="16">
        <f t="shared" si="14"/>
        <v>3.0760512206753975E-2</v>
      </c>
      <c r="J27" s="16">
        <f t="shared" si="14"/>
        <v>2.1855137601397109E-2</v>
      </c>
      <c r="K27" s="16">
        <f t="shared" si="14"/>
        <v>1.9379774237926046E-2</v>
      </c>
      <c r="L27" s="16">
        <f t="shared" si="14"/>
        <v>2.4518033640215844E-2</v>
      </c>
      <c r="M27" s="16">
        <f t="shared" si="14"/>
        <v>2.1013473366166564E-2</v>
      </c>
      <c r="N27" s="16">
        <f t="shared" ref="N27:O27" si="15">N6/N$19</f>
        <v>2.6793695753812515E-2</v>
      </c>
      <c r="O27" s="16">
        <f t="shared" si="15"/>
        <v>2.7058673659260915E-2</v>
      </c>
      <c r="P27" s="16">
        <f t="shared" ref="P27" si="16">P6/P$19</f>
        <v>2.8086815466266339E-2</v>
      </c>
      <c r="Q27" s="19"/>
      <c r="R27" s="19"/>
      <c r="S27" s="19"/>
      <c r="T27" s="19"/>
      <c r="U27" s="19"/>
      <c r="V27" s="19"/>
      <c r="W27" s="19"/>
      <c r="X27" s="19"/>
    </row>
    <row r="28" spans="1:28" ht="15.75" customHeight="1" x14ac:dyDescent="0.2">
      <c r="A28" s="247"/>
      <c r="B28" s="97" t="s">
        <v>33</v>
      </c>
      <c r="C28" s="16">
        <f t="shared" si="14"/>
        <v>8.616391322856802E-2</v>
      </c>
      <c r="D28" s="16">
        <f t="shared" si="14"/>
        <v>0.10436477412732614</v>
      </c>
      <c r="E28" s="16">
        <f t="shared" si="14"/>
        <v>0.10064152207390974</v>
      </c>
      <c r="F28" s="16">
        <f t="shared" si="14"/>
        <v>8.6123966308473326E-2</v>
      </c>
      <c r="G28" s="16">
        <f t="shared" si="14"/>
        <v>6.8620908920848184E-2</v>
      </c>
      <c r="H28" s="16">
        <f t="shared" si="14"/>
        <v>7.0445634580559649E-2</v>
      </c>
      <c r="I28" s="16">
        <f t="shared" si="14"/>
        <v>8.2608288985678291E-2</v>
      </c>
      <c r="J28" s="16">
        <f t="shared" si="14"/>
        <v>8.6006111725435375E-2</v>
      </c>
      <c r="K28" s="16">
        <f t="shared" si="14"/>
        <v>8.1129061023074128E-2</v>
      </c>
      <c r="L28" s="16">
        <f t="shared" si="14"/>
        <v>6.7456344672755492E-2</v>
      </c>
      <c r="M28" s="16">
        <f t="shared" si="14"/>
        <v>9.3877395221728346E-2</v>
      </c>
      <c r="N28" s="16">
        <f t="shared" ref="N28:O28" si="17">N7/N$19</f>
        <v>0.10219522935964941</v>
      </c>
      <c r="O28" s="16">
        <f t="shared" si="17"/>
        <v>7.1072018228310219E-2</v>
      </c>
      <c r="P28" s="16">
        <f t="shared" ref="P28" si="18">P7/P$19</f>
        <v>7.4701350961137336E-2</v>
      </c>
      <c r="Q28" s="19"/>
      <c r="R28" s="19"/>
      <c r="S28" s="19"/>
      <c r="T28" s="19"/>
      <c r="U28" s="19"/>
      <c r="V28" s="19"/>
      <c r="W28" s="19"/>
      <c r="X28" s="19"/>
    </row>
    <row r="29" spans="1:28" ht="15.75" customHeight="1" x14ac:dyDescent="0.2">
      <c r="A29" s="247"/>
      <c r="B29" s="8" t="s">
        <v>34</v>
      </c>
      <c r="C29" s="16">
        <f t="shared" si="14"/>
        <v>3.9062378785873327E-2</v>
      </c>
      <c r="D29" s="16">
        <f t="shared" si="14"/>
        <v>3.9017674161393505E-2</v>
      </c>
      <c r="E29" s="16">
        <f t="shared" si="14"/>
        <v>4.0046522845411318E-2</v>
      </c>
      <c r="F29" s="16">
        <f t="shared" si="14"/>
        <v>4.0014646955794847E-2</v>
      </c>
      <c r="G29" s="16">
        <f t="shared" si="14"/>
        <v>4.6036454280460257E-2</v>
      </c>
      <c r="H29" s="16">
        <f t="shared" si="14"/>
        <v>4.7022503594623025E-2</v>
      </c>
      <c r="I29" s="16">
        <f t="shared" si="14"/>
        <v>4.9441091632893272E-2</v>
      </c>
      <c r="J29" s="16">
        <f t="shared" si="14"/>
        <v>4.7092226506812725E-2</v>
      </c>
      <c r="K29" s="16">
        <f t="shared" si="14"/>
        <v>3.7608811939301656E-2</v>
      </c>
      <c r="L29" s="16">
        <f t="shared" si="14"/>
        <v>3.6781257727437927E-2</v>
      </c>
      <c r="M29" s="16">
        <f t="shared" si="14"/>
        <v>3.4290180590485157E-2</v>
      </c>
      <c r="N29" s="16">
        <f t="shared" ref="N29:O29" si="19">N8/N$19</f>
        <v>3.5699493219848548E-2</v>
      </c>
      <c r="O29" s="16">
        <f t="shared" si="19"/>
        <v>4.0449946300240049E-2</v>
      </c>
      <c r="P29" s="16">
        <f t="shared" ref="P29" si="20">P8/P$19</f>
        <v>4.0328159226846592E-2</v>
      </c>
      <c r="Q29" s="19"/>
      <c r="R29" s="19"/>
      <c r="S29" s="19"/>
      <c r="T29" s="19"/>
      <c r="U29" s="19"/>
      <c r="V29" s="19"/>
      <c r="W29" s="19"/>
      <c r="X29" s="19"/>
    </row>
    <row r="30" spans="1:28" ht="15.75" customHeight="1" x14ac:dyDescent="0.2">
      <c r="A30" s="247"/>
      <c r="B30" s="97" t="s">
        <v>35</v>
      </c>
      <c r="C30" s="16">
        <f>C9/C$19</f>
        <v>4.2726786443095841E-2</v>
      </c>
      <c r="D30" s="16">
        <f t="shared" si="14"/>
        <v>4.1936948876535117E-2</v>
      </c>
      <c r="E30" s="16">
        <f t="shared" si="14"/>
        <v>4.5310168696654614E-2</v>
      </c>
      <c r="F30" s="16">
        <f t="shared" si="14"/>
        <v>4.3277693409171765E-2</v>
      </c>
      <c r="G30" s="16">
        <f t="shared" si="14"/>
        <v>4.6050290280547732E-2</v>
      </c>
      <c r="H30" s="16">
        <f t="shared" si="14"/>
        <v>4.846610268897697E-2</v>
      </c>
      <c r="I30" s="16">
        <f t="shared" si="14"/>
        <v>5.408874473685682E-2</v>
      </c>
      <c r="J30" s="16">
        <f t="shared" si="14"/>
        <v>4.9832218573898662E-2</v>
      </c>
      <c r="K30" s="16">
        <f t="shared" si="14"/>
        <v>5.1161498099087606E-2</v>
      </c>
      <c r="L30" s="16">
        <f t="shared" si="14"/>
        <v>5.025745392265215E-2</v>
      </c>
      <c r="M30" s="16">
        <f t="shared" si="14"/>
        <v>4.3721134786889063E-2</v>
      </c>
      <c r="N30" s="16">
        <f t="shared" ref="N30:O30" si="21">N9/N$19</f>
        <v>4.138553182641936E-2</v>
      </c>
      <c r="O30" s="16">
        <f t="shared" si="21"/>
        <v>4.4689654022160664E-2</v>
      </c>
      <c r="P30" s="16">
        <f t="shared" ref="P30" si="22">P9/P$19</f>
        <v>4.0716094245043112E-2</v>
      </c>
      <c r="Q30" s="19"/>
      <c r="R30" s="19"/>
      <c r="S30" s="19"/>
      <c r="T30" s="19"/>
      <c r="U30" s="19"/>
      <c r="V30" s="19"/>
      <c r="W30" s="19"/>
      <c r="X30" s="19"/>
    </row>
    <row r="31" spans="1:28" ht="15.75" customHeight="1" x14ac:dyDescent="0.2">
      <c r="A31" s="248"/>
      <c r="B31" s="10" t="s">
        <v>25</v>
      </c>
      <c r="C31" s="86">
        <f t="shared" si="14"/>
        <v>0.33606149781209521</v>
      </c>
      <c r="D31" s="86">
        <f t="shared" si="14"/>
        <v>0.32871324247160205</v>
      </c>
      <c r="E31" s="86">
        <f t="shared" si="14"/>
        <v>0.30808194383512894</v>
      </c>
      <c r="F31" s="86">
        <f t="shared" si="14"/>
        <v>0.30941795853118925</v>
      </c>
      <c r="G31" s="86">
        <f t="shared" si="14"/>
        <v>0.31390638469665305</v>
      </c>
      <c r="H31" s="86">
        <f t="shared" si="14"/>
        <v>0.31454751467791131</v>
      </c>
      <c r="I31" s="86">
        <f t="shared" si="14"/>
        <v>0.31894621502605541</v>
      </c>
      <c r="J31" s="86">
        <f t="shared" si="14"/>
        <v>0.31103928035232442</v>
      </c>
      <c r="K31" s="86">
        <f t="shared" si="14"/>
        <v>0.29714246512916215</v>
      </c>
      <c r="L31" s="86">
        <f t="shared" si="14"/>
        <v>0.25332863000441569</v>
      </c>
      <c r="M31" s="86">
        <f t="shared" si="14"/>
        <v>0.28431698935135263</v>
      </c>
      <c r="N31" s="86">
        <f t="shared" ref="N31:O31" si="23">N10/N$19</f>
        <v>0.28965666592610662</v>
      </c>
      <c r="O31" s="86">
        <f t="shared" si="23"/>
        <v>0.27201536104876717</v>
      </c>
      <c r="P31" s="86">
        <f t="shared" ref="P31" si="24">P10/P$19</f>
        <v>0.2642839116589531</v>
      </c>
      <c r="Q31" s="64"/>
      <c r="R31" s="64"/>
      <c r="S31" s="64"/>
      <c r="T31" s="64"/>
      <c r="U31" s="64"/>
      <c r="V31" s="64"/>
      <c r="W31" s="64"/>
      <c r="X31" s="64"/>
      <c r="Y31" s="64"/>
    </row>
    <row r="32" spans="1:28" ht="15.75" customHeight="1" x14ac:dyDescent="0.2">
      <c r="A32" s="249" t="s">
        <v>29</v>
      </c>
      <c r="B32" s="8" t="s">
        <v>9</v>
      </c>
      <c r="C32" s="16">
        <f t="shared" si="14"/>
        <v>0.54882749224823935</v>
      </c>
      <c r="D32" s="16">
        <f t="shared" si="14"/>
        <v>0.56255238975939514</v>
      </c>
      <c r="E32" s="16">
        <f t="shared" si="14"/>
        <v>0.56643811306011582</v>
      </c>
      <c r="F32" s="16">
        <f t="shared" si="14"/>
        <v>0.5665195607210981</v>
      </c>
      <c r="G32" s="16">
        <f t="shared" si="14"/>
        <v>0.57642940753563776</v>
      </c>
      <c r="H32" s="16">
        <f t="shared" si="14"/>
        <v>0.56999510995622282</v>
      </c>
      <c r="I32" s="16">
        <f t="shared" si="14"/>
        <v>0.55076349188063745</v>
      </c>
      <c r="J32" s="16">
        <f t="shared" si="14"/>
        <v>0.56897673983122699</v>
      </c>
      <c r="K32" s="16">
        <f t="shared" si="14"/>
        <v>0.58539004957299856</v>
      </c>
      <c r="L32" s="16">
        <f t="shared" si="14"/>
        <v>0.61558257400355709</v>
      </c>
      <c r="M32" s="16">
        <f t="shared" si="14"/>
        <v>0.58836707249248588</v>
      </c>
      <c r="N32" s="16">
        <f t="shared" ref="N32:O32" si="25">N11/N$19</f>
        <v>0.58605922534444399</v>
      </c>
      <c r="O32" s="16">
        <f t="shared" si="25"/>
        <v>0.57594053694799541</v>
      </c>
      <c r="P32" s="16">
        <f t="shared" ref="P32" si="26">P11/P$19</f>
        <v>0.5759259349923429</v>
      </c>
      <c r="Q32" s="64"/>
      <c r="R32" s="64"/>
      <c r="S32" s="64"/>
      <c r="T32" s="64"/>
      <c r="U32" s="64"/>
      <c r="V32" s="64"/>
      <c r="W32" s="64"/>
      <c r="X32" s="64"/>
      <c r="Y32" s="64"/>
    </row>
    <row r="33" spans="1:25" ht="15.75" customHeight="1" x14ac:dyDescent="0.2">
      <c r="A33" s="250"/>
      <c r="B33" s="8" t="s">
        <v>11</v>
      </c>
      <c r="C33" s="16">
        <f t="shared" si="14"/>
        <v>8.4714574742158724E-2</v>
      </c>
      <c r="D33" s="16">
        <f t="shared" si="14"/>
        <v>7.7439103808991841E-2</v>
      </c>
      <c r="E33" s="16">
        <f t="shared" si="14"/>
        <v>8.5332423522846729E-2</v>
      </c>
      <c r="F33" s="16">
        <f t="shared" si="14"/>
        <v>8.3507172869694585E-2</v>
      </c>
      <c r="G33" s="16">
        <f t="shared" si="14"/>
        <v>7.3025756417723964E-2</v>
      </c>
      <c r="H33" s="16">
        <f t="shared" si="14"/>
        <v>7.5269997848900094E-2</v>
      </c>
      <c r="I33" s="16">
        <f t="shared" si="14"/>
        <v>8.4136687023901008E-2</v>
      </c>
      <c r="J33" s="16">
        <f t="shared" si="14"/>
        <v>7.2081730702851371E-2</v>
      </c>
      <c r="K33" s="16">
        <f t="shared" si="14"/>
        <v>6.8540258619686198E-2</v>
      </c>
      <c r="L33" s="16">
        <f t="shared" si="14"/>
        <v>7.553449166960105E-2</v>
      </c>
      <c r="M33" s="16">
        <f t="shared" si="14"/>
        <v>6.9486267631257745E-2</v>
      </c>
      <c r="N33" s="16">
        <f t="shared" ref="N33:O33" si="27">N12/N$19</f>
        <v>6.7543915390632328E-2</v>
      </c>
      <c r="O33" s="16">
        <f t="shared" si="27"/>
        <v>7.9693335611046301E-2</v>
      </c>
      <c r="P33" s="16">
        <f t="shared" ref="P33" si="28">P12/P$19</f>
        <v>8.9142366395334627E-2</v>
      </c>
      <c r="Q33" s="64"/>
      <c r="R33" s="64"/>
      <c r="S33" s="64"/>
      <c r="T33" s="64"/>
      <c r="U33" s="64"/>
      <c r="V33" s="64"/>
      <c r="W33" s="64"/>
      <c r="X33" s="64"/>
      <c r="Y33" s="64"/>
    </row>
    <row r="34" spans="1:25" ht="15.75" customHeight="1" x14ac:dyDescent="0.2">
      <c r="A34" s="250"/>
      <c r="B34" s="8" t="s">
        <v>12</v>
      </c>
      <c r="C34" s="16">
        <f t="shared" si="14"/>
        <v>8.6587028507348011E-3</v>
      </c>
      <c r="D34" s="16">
        <f t="shared" si="14"/>
        <v>9.6388210453870905E-3</v>
      </c>
      <c r="E34" s="16">
        <f t="shared" si="14"/>
        <v>1.2652431252569108E-2</v>
      </c>
      <c r="F34" s="16">
        <f t="shared" si="14"/>
        <v>1.4019946607632446E-2</v>
      </c>
      <c r="G34" s="16">
        <f t="shared" si="14"/>
        <v>1.0131323908771942E-2</v>
      </c>
      <c r="H34" s="16">
        <f t="shared" si="14"/>
        <v>1.2403736378053002E-2</v>
      </c>
      <c r="I34" s="16">
        <f t="shared" si="14"/>
        <v>1.4517590230601618E-2</v>
      </c>
      <c r="J34" s="16">
        <f t="shared" si="14"/>
        <v>1.6119339342395188E-2</v>
      </c>
      <c r="K34" s="16">
        <f t="shared" si="14"/>
        <v>1.806090962844208E-2</v>
      </c>
      <c r="L34" s="16">
        <f t="shared" si="14"/>
        <v>2.0887712973156964E-2</v>
      </c>
      <c r="M34" s="16">
        <f t="shared" si="14"/>
        <v>2.2443637246868885E-2</v>
      </c>
      <c r="N34" s="16">
        <f t="shared" ref="N34:O34" si="29">N13/N$19</f>
        <v>2.6163595295560178E-2</v>
      </c>
      <c r="O34" s="16">
        <f t="shared" si="29"/>
        <v>2.8856483648883064E-2</v>
      </c>
      <c r="P34" s="16">
        <f t="shared" ref="P34" si="30">P13/P$19</f>
        <v>3.3407689303552111E-2</v>
      </c>
      <c r="Q34" s="64"/>
      <c r="R34" s="64"/>
      <c r="S34" s="64"/>
      <c r="T34" s="64"/>
      <c r="U34" s="64"/>
      <c r="V34" s="64"/>
      <c r="W34" s="64"/>
      <c r="X34" s="64"/>
      <c r="Y34" s="64"/>
    </row>
    <row r="35" spans="1:25" ht="15.75" customHeight="1" x14ac:dyDescent="0.2">
      <c r="A35" s="250"/>
      <c r="B35" s="8" t="s">
        <v>13</v>
      </c>
      <c r="C35" s="16">
        <f t="shared" si="14"/>
        <v>7.877175264739909E-3</v>
      </c>
      <c r="D35" s="16">
        <f t="shared" si="14"/>
        <v>8.5518544767629514E-3</v>
      </c>
      <c r="E35" s="16">
        <f t="shared" si="14"/>
        <v>8.4718809089337106E-3</v>
      </c>
      <c r="F35" s="16">
        <f t="shared" si="14"/>
        <v>8.739752179285798E-3</v>
      </c>
      <c r="G35" s="16">
        <f t="shared" si="14"/>
        <v>8.6990340253879413E-3</v>
      </c>
      <c r="H35" s="16">
        <f t="shared" si="14"/>
        <v>1.0187715777191445E-2</v>
      </c>
      <c r="I35" s="16">
        <f t="shared" si="14"/>
        <v>9.0205813458016197E-3</v>
      </c>
      <c r="J35" s="16">
        <f t="shared" si="14"/>
        <v>7.8804668665261486E-3</v>
      </c>
      <c r="K35" s="16">
        <f t="shared" si="14"/>
        <v>7.7762736611956627E-3</v>
      </c>
      <c r="L35" s="16">
        <f t="shared" si="14"/>
        <v>8.3178216953318281E-3</v>
      </c>
      <c r="M35" s="16">
        <f t="shared" si="14"/>
        <v>7.6492893262847042E-3</v>
      </c>
      <c r="N35" s="16">
        <f t="shared" ref="N35:O35" si="31">N14/N$19</f>
        <v>7.3872990203687995E-3</v>
      </c>
      <c r="O35" s="16">
        <f t="shared" si="31"/>
        <v>1.0444744923702712E-2</v>
      </c>
      <c r="P35" s="16">
        <f t="shared" ref="P35" si="32">P14/P$19</f>
        <v>8.9860679746394719E-3</v>
      </c>
      <c r="Q35" s="64"/>
      <c r="R35" s="64"/>
      <c r="S35" s="64"/>
      <c r="T35" s="64"/>
      <c r="U35" s="64"/>
      <c r="V35" s="64"/>
      <c r="W35" s="64"/>
      <c r="X35" s="64"/>
      <c r="Y35" s="64"/>
    </row>
    <row r="36" spans="1:25" ht="15.75" customHeight="1" x14ac:dyDescent="0.2">
      <c r="A36" s="250"/>
      <c r="B36" s="8" t="s">
        <v>14</v>
      </c>
      <c r="C36" s="16">
        <f t="shared" si="14"/>
        <v>1.4760099793736674E-3</v>
      </c>
      <c r="D36" s="16">
        <f t="shared" si="14"/>
        <v>2.3833332600441126E-3</v>
      </c>
      <c r="E36" s="16">
        <f t="shared" si="14"/>
        <v>2.648121108545537E-3</v>
      </c>
      <c r="F36" s="16">
        <f t="shared" si="14"/>
        <v>2.2567082027972526E-3</v>
      </c>
      <c r="G36" s="16">
        <f t="shared" si="14"/>
        <v>2.4697298979869343E-3</v>
      </c>
      <c r="H36" s="16">
        <f t="shared" si="14"/>
        <v>2.331307447187183E-3</v>
      </c>
      <c r="I36" s="16">
        <f t="shared" si="14"/>
        <v>1.9823178331266592E-3</v>
      </c>
      <c r="J36" s="16">
        <f t="shared" si="14"/>
        <v>3.0957560320974699E-3</v>
      </c>
      <c r="K36" s="16">
        <f t="shared" si="14"/>
        <v>2.877966171724403E-3</v>
      </c>
      <c r="L36" s="16">
        <f t="shared" si="14"/>
        <v>2.8899892289141488E-3</v>
      </c>
      <c r="M36" s="16">
        <f t="shared" si="14"/>
        <v>2.5312645448395958E-3</v>
      </c>
      <c r="N36" s="16">
        <f t="shared" ref="N36:O36" si="33">N15/N$19</f>
        <v>2.6588160953322248E-3</v>
      </c>
      <c r="O36" s="16">
        <f t="shared" si="33"/>
        <v>3.2537331514768081E-3</v>
      </c>
      <c r="P36" s="16">
        <f t="shared" ref="P36" si="34">P15/P$19</f>
        <v>2.3972271752631031E-3</v>
      </c>
      <c r="Q36" s="64"/>
      <c r="R36" s="64"/>
      <c r="S36" s="64"/>
      <c r="T36" s="64"/>
      <c r="U36" s="64"/>
      <c r="V36" s="64"/>
      <c r="W36" s="64"/>
      <c r="X36" s="64"/>
      <c r="Y36" s="64"/>
    </row>
    <row r="37" spans="1:25" ht="15.75" customHeight="1" x14ac:dyDescent="0.2">
      <c r="A37" s="251"/>
      <c r="B37" s="10" t="s">
        <v>25</v>
      </c>
      <c r="C37" s="86">
        <f t="shared" si="14"/>
        <v>0.65155395508524638</v>
      </c>
      <c r="D37" s="86">
        <f t="shared" si="14"/>
        <v>0.66056550235058098</v>
      </c>
      <c r="E37" s="86">
        <f t="shared" si="14"/>
        <v>0.67554296985301088</v>
      </c>
      <c r="F37" s="86">
        <f t="shared" si="14"/>
        <v>0.67504314058050807</v>
      </c>
      <c r="G37" s="86">
        <f t="shared" si="14"/>
        <v>0.67075525178550854</v>
      </c>
      <c r="H37" s="86">
        <f t="shared" si="14"/>
        <v>0.67018786740755454</v>
      </c>
      <c r="I37" s="86">
        <f t="shared" si="14"/>
        <v>0.66042066831406843</v>
      </c>
      <c r="J37" s="86">
        <f t="shared" si="14"/>
        <v>0.66815403277509711</v>
      </c>
      <c r="K37" s="86">
        <f t="shared" si="14"/>
        <v>0.68264545765404683</v>
      </c>
      <c r="L37" s="86">
        <f t="shared" si="14"/>
        <v>0.723212589570561</v>
      </c>
      <c r="M37" s="86">
        <f t="shared" si="14"/>
        <v>0.69047753124173683</v>
      </c>
      <c r="N37" s="86">
        <f t="shared" ref="N37:O37" si="35">N16/N$19</f>
        <v>0.68981285114633761</v>
      </c>
      <c r="O37" s="86">
        <f t="shared" si="35"/>
        <v>0.6981888342831043</v>
      </c>
      <c r="P37" s="86">
        <f t="shared" ref="P37" si="36">P16/P$19</f>
        <v>0.70985928584113223</v>
      </c>
      <c r="Q37" s="64"/>
      <c r="R37" s="64"/>
      <c r="S37" s="64"/>
      <c r="T37" s="64"/>
      <c r="U37" s="64"/>
      <c r="V37" s="64"/>
      <c r="W37" s="64"/>
      <c r="X37" s="64"/>
      <c r="Y37" s="64"/>
    </row>
    <row r="38" spans="1:25" ht="15.75" customHeight="1" x14ac:dyDescent="0.2">
      <c r="A38" s="244" t="s">
        <v>0</v>
      </c>
      <c r="B38" s="244"/>
      <c r="C38" s="16">
        <f t="shared" si="14"/>
        <v>9.6606822789901507E-3</v>
      </c>
      <c r="D38" s="16">
        <f t="shared" si="14"/>
        <v>8.122545221461875E-3</v>
      </c>
      <c r="E38" s="16">
        <f t="shared" si="14"/>
        <v>1.370719699440519E-2</v>
      </c>
      <c r="F38" s="16">
        <f t="shared" si="14"/>
        <v>1.2914404218771974E-2</v>
      </c>
      <c r="G38" s="16">
        <f t="shared" si="14"/>
        <v>1.1999684795701123E-2</v>
      </c>
      <c r="H38" s="16">
        <f t="shared" si="14"/>
        <v>1.1899514186529367E-2</v>
      </c>
      <c r="I38" s="16">
        <f t="shared" si="14"/>
        <v>1.6853380151286557E-2</v>
      </c>
      <c r="J38" s="16">
        <f t="shared" si="14"/>
        <v>1.7105109648108817E-2</v>
      </c>
      <c r="K38" s="16">
        <f t="shared" si="14"/>
        <v>1.6352463432665106E-2</v>
      </c>
      <c r="L38" s="16">
        <f t="shared" si="14"/>
        <v>1.9248291830269024E-2</v>
      </c>
      <c r="M38" s="16">
        <f t="shared" si="14"/>
        <v>2.1318847923297163E-2</v>
      </c>
      <c r="N38" s="16">
        <f t="shared" ref="N38:O38" si="37">N17/N$19</f>
        <v>1.6762381249882545E-2</v>
      </c>
      <c r="O38" s="16">
        <f t="shared" si="37"/>
        <v>2.5706144235723111E-2</v>
      </c>
      <c r="P38" s="16">
        <f t="shared" ref="P38" si="38">P17/P$19</f>
        <v>2.1844238712674498E-2</v>
      </c>
      <c r="Q38" s="19"/>
      <c r="R38" s="19"/>
      <c r="S38" s="19"/>
      <c r="T38" s="19"/>
      <c r="U38" s="19"/>
      <c r="V38" s="19"/>
      <c r="W38" s="19"/>
      <c r="X38" s="19"/>
    </row>
    <row r="39" spans="1:25" ht="15.75" customHeight="1" x14ac:dyDescent="0.2">
      <c r="A39" s="245" t="s">
        <v>1</v>
      </c>
      <c r="B39" s="245"/>
      <c r="C39" s="16">
        <f t="shared" si="14"/>
        <v>2.7238648236684038E-3</v>
      </c>
      <c r="D39" s="16">
        <f t="shared" si="14"/>
        <v>2.5987099563550289E-3</v>
      </c>
      <c r="E39" s="16">
        <f t="shared" si="14"/>
        <v>2.6678893174551274E-3</v>
      </c>
      <c r="F39" s="16">
        <f t="shared" si="14"/>
        <v>2.6244966695307061E-3</v>
      </c>
      <c r="G39" s="16">
        <f t="shared" si="14"/>
        <v>3.338678722137237E-3</v>
      </c>
      <c r="H39" s="16">
        <f t="shared" si="14"/>
        <v>3.365103728004794E-3</v>
      </c>
      <c r="I39" s="16">
        <f t="shared" si="14"/>
        <v>3.7797365085897256E-3</v>
      </c>
      <c r="J39" s="16">
        <f t="shared" si="14"/>
        <v>3.7015772244695377E-3</v>
      </c>
      <c r="K39" s="16">
        <f t="shared" si="14"/>
        <v>3.8596137841259873E-3</v>
      </c>
      <c r="L39" s="16">
        <f t="shared" si="14"/>
        <v>4.2104885947542537E-3</v>
      </c>
      <c r="M39" s="16">
        <f t="shared" si="14"/>
        <v>3.886631483613308E-3</v>
      </c>
      <c r="N39" s="16">
        <f>N18/N$19</f>
        <v>3.7681016776732979E-3</v>
      </c>
      <c r="O39" s="16">
        <f>O18/O$19</f>
        <v>4.0896604324053626E-3</v>
      </c>
      <c r="P39" s="16">
        <f>P18/P$19</f>
        <v>4.0125637872402403E-3</v>
      </c>
      <c r="Q39" s="19"/>
      <c r="R39" s="19"/>
      <c r="S39" s="19"/>
      <c r="T39" s="19"/>
      <c r="U39" s="19"/>
      <c r="V39" s="19"/>
      <c r="W39" s="19"/>
      <c r="X39" s="19"/>
    </row>
    <row r="40" spans="1:25" ht="15.75" customHeight="1" x14ac:dyDescent="0.2">
      <c r="A40" s="242" t="s">
        <v>26</v>
      </c>
      <c r="B40" s="242"/>
      <c r="C40" s="16">
        <f t="shared" si="14"/>
        <v>1</v>
      </c>
      <c r="D40" s="16">
        <f t="shared" si="14"/>
        <v>1</v>
      </c>
      <c r="E40" s="16">
        <f t="shared" si="14"/>
        <v>1</v>
      </c>
      <c r="F40" s="16">
        <f t="shared" si="14"/>
        <v>1</v>
      </c>
      <c r="G40" s="16">
        <f t="shared" si="14"/>
        <v>1</v>
      </c>
      <c r="H40" s="16">
        <f t="shared" si="14"/>
        <v>1</v>
      </c>
      <c r="I40" s="16">
        <f t="shared" si="14"/>
        <v>1</v>
      </c>
      <c r="J40" s="16">
        <f t="shared" si="14"/>
        <v>1</v>
      </c>
      <c r="K40" s="16">
        <f t="shared" si="14"/>
        <v>1</v>
      </c>
      <c r="L40" s="16">
        <f t="shared" si="14"/>
        <v>1</v>
      </c>
      <c r="M40" s="16">
        <f t="shared" si="14"/>
        <v>1</v>
      </c>
      <c r="N40" s="16">
        <f t="shared" ref="N40:O40" si="39">N19/N$19</f>
        <v>1</v>
      </c>
      <c r="O40" s="16">
        <f t="shared" si="39"/>
        <v>1</v>
      </c>
      <c r="P40" s="16">
        <f t="shared" ref="P40" si="40">P19/P$19</f>
        <v>1</v>
      </c>
      <c r="Q40" s="19"/>
      <c r="R40" s="19"/>
      <c r="S40" s="19"/>
      <c r="T40" s="19"/>
      <c r="U40" s="19"/>
      <c r="V40" s="19"/>
      <c r="W40" s="19"/>
      <c r="X40" s="19"/>
    </row>
    <row r="41" spans="1:25" ht="15.75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5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5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5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5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5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5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5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1:24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:24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:24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1:24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1:24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1:24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1:24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1:24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1:24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1:24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1:24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4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4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4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1:24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:24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1:24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:24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:24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1:24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:24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1:24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:24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1:24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1:24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1:24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1:24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1:24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1:24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1:24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1:24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:24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:24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:24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:24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:24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:24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1:24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1:24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1:24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1:24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1:24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1:24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1:24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</sheetData>
  <mergeCells count="19">
    <mergeCell ref="A40:B40"/>
    <mergeCell ref="A3:A4"/>
    <mergeCell ref="B3:B4"/>
    <mergeCell ref="A17:B17"/>
    <mergeCell ref="A18:B18"/>
    <mergeCell ref="A19:B19"/>
    <mergeCell ref="A26:A31"/>
    <mergeCell ref="A38:B38"/>
    <mergeCell ref="A39:B39"/>
    <mergeCell ref="A32:A37"/>
    <mergeCell ref="A24:A25"/>
    <mergeCell ref="B24:B25"/>
    <mergeCell ref="A5:A10"/>
    <mergeCell ref="A11:A16"/>
    <mergeCell ref="R3:AA3"/>
    <mergeCell ref="AB3:AB4"/>
    <mergeCell ref="AB5:AB19"/>
    <mergeCell ref="C24:P24"/>
    <mergeCell ref="C3:P3"/>
  </mergeCells>
  <phoneticPr fontId="2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48"/>
  <sheetViews>
    <sheetView zoomScale="80" zoomScaleNormal="80" workbookViewId="0">
      <selection activeCell="E41" sqref="E41"/>
    </sheetView>
  </sheetViews>
  <sheetFormatPr defaultRowHeight="12.75" x14ac:dyDescent="0.2"/>
  <cols>
    <col min="1" max="1" width="13.85546875" customWidth="1"/>
    <col min="2" max="2" width="36.28515625" customWidth="1"/>
    <col min="15" max="15" width="10.42578125" customWidth="1"/>
    <col min="16" max="16" width="11.42578125" customWidth="1"/>
    <col min="17" max="25" width="12" customWidth="1"/>
    <col min="26" max="26" width="11.7109375" customWidth="1"/>
    <col min="27" max="27" width="12.5703125" customWidth="1"/>
  </cols>
  <sheetData>
    <row r="1" spans="1:28" ht="17.25" customHeight="1" x14ac:dyDescent="0.25">
      <c r="A1" s="1" t="s">
        <v>38</v>
      </c>
    </row>
    <row r="2" spans="1:28" ht="17.25" customHeight="1" x14ac:dyDescent="0.2"/>
    <row r="3" spans="1:28" ht="18" customHeight="1" x14ac:dyDescent="0.2">
      <c r="A3" s="243" t="s">
        <v>3</v>
      </c>
      <c r="B3" s="243" t="s">
        <v>4</v>
      </c>
      <c r="C3" s="241" t="s">
        <v>5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R3" s="241" t="s">
        <v>8</v>
      </c>
      <c r="S3" s="241"/>
      <c r="T3" s="241"/>
      <c r="U3" s="241"/>
      <c r="V3" s="241"/>
      <c r="W3" s="241"/>
      <c r="X3" s="241"/>
      <c r="Y3" s="241"/>
      <c r="Z3" s="241"/>
      <c r="AA3" s="241"/>
      <c r="AB3" s="252" t="s">
        <v>23</v>
      </c>
    </row>
    <row r="4" spans="1:28" ht="18" customHeight="1" x14ac:dyDescent="0.2">
      <c r="A4" s="243"/>
      <c r="B4" s="243"/>
      <c r="C4" s="34">
        <v>2005</v>
      </c>
      <c r="D4" s="34">
        <v>2006</v>
      </c>
      <c r="E4" s="34">
        <v>2007</v>
      </c>
      <c r="F4" s="34">
        <v>2008</v>
      </c>
      <c r="G4" s="34">
        <v>2009</v>
      </c>
      <c r="H4" s="34">
        <v>2010</v>
      </c>
      <c r="I4" s="34">
        <v>2011</v>
      </c>
      <c r="J4" s="34">
        <v>2012</v>
      </c>
      <c r="K4" s="34">
        <v>2013</v>
      </c>
      <c r="L4" s="34">
        <v>2014</v>
      </c>
      <c r="M4" s="34">
        <v>2015</v>
      </c>
      <c r="N4" s="34">
        <v>2016</v>
      </c>
      <c r="O4" s="34">
        <v>2017</v>
      </c>
      <c r="P4" s="34">
        <v>2018</v>
      </c>
      <c r="R4" s="130" t="s">
        <v>84</v>
      </c>
      <c r="S4" s="131" t="s">
        <v>70</v>
      </c>
      <c r="T4" s="132" t="s">
        <v>68</v>
      </c>
      <c r="U4" s="132" t="s">
        <v>90</v>
      </c>
      <c r="V4" s="132" t="s">
        <v>31</v>
      </c>
      <c r="W4" s="132" t="s">
        <v>10</v>
      </c>
      <c r="X4" s="132" t="s">
        <v>7</v>
      </c>
      <c r="Y4" s="132" t="s">
        <v>67</v>
      </c>
      <c r="Z4" s="26" t="s">
        <v>71</v>
      </c>
      <c r="AA4" s="26" t="s">
        <v>85</v>
      </c>
      <c r="AB4" s="252"/>
    </row>
    <row r="5" spans="1:28" ht="18" customHeight="1" x14ac:dyDescent="0.2">
      <c r="A5" s="254" t="s">
        <v>6</v>
      </c>
      <c r="B5" s="30" t="s">
        <v>19</v>
      </c>
      <c r="C5" s="91">
        <v>0.46397104007180606</v>
      </c>
      <c r="D5" s="91">
        <v>0.36309006203344296</v>
      </c>
      <c r="E5" s="91">
        <v>0.42286111148864963</v>
      </c>
      <c r="F5" s="91">
        <v>0.30978569219109131</v>
      </c>
      <c r="G5" s="91">
        <v>0.27530633512340003</v>
      </c>
      <c r="H5" s="91">
        <v>0.30207724303546502</v>
      </c>
      <c r="I5" s="91">
        <v>0.26125138235013784</v>
      </c>
      <c r="J5" s="91">
        <v>0.29092348819992603</v>
      </c>
      <c r="K5" s="91">
        <v>0.31160970126084397</v>
      </c>
      <c r="L5" s="91">
        <v>0.30572491167986088</v>
      </c>
      <c r="M5" s="91">
        <v>0.35314511218839906</v>
      </c>
      <c r="N5" s="90">
        <v>0.34332828576221264</v>
      </c>
      <c r="O5" s="92">
        <v>0.39493663571389204</v>
      </c>
      <c r="P5" s="92">
        <v>0.38939060561210004</v>
      </c>
      <c r="R5" s="100">
        <f>(P5-O5)/O5</f>
        <v>-1.404283523043369E-2</v>
      </c>
      <c r="S5" s="100">
        <f>(O5-N5)/N5</f>
        <v>0.15031779230512651</v>
      </c>
      <c r="T5" s="16">
        <f>(N5-M5)/M5</f>
        <v>-2.7798279198465163E-2</v>
      </c>
      <c r="U5" s="16">
        <f>(M5-L5)/L5</f>
        <v>0.1551074142044209</v>
      </c>
      <c r="V5" s="16">
        <f t="shared" ref="V5:V20" si="0">(K5-C5)/C5</f>
        <v>-0.32838545006468944</v>
      </c>
      <c r="W5" s="16">
        <f t="shared" ref="W5:W20" si="1">(L5-C5)/C5</f>
        <v>-0.34106897785571783</v>
      </c>
      <c r="X5" s="16">
        <f t="shared" ref="X5:X20" si="2">(M5-C5)/C5</f>
        <v>-0.2388638908718422</v>
      </c>
      <c r="Y5" s="16">
        <f t="shared" ref="Y5:Y20" si="3">(N5-C5)/C5</f>
        <v>-0.26002216494142016</v>
      </c>
      <c r="Z5" s="100">
        <f t="shared" ref="Z5:Z20" si="4">(O5-C5)/C5</f>
        <v>-0.14879033042068743</v>
      </c>
      <c r="AA5" s="100">
        <f>(P5-C5)/C5</f>
        <v>-0.16074372755714161</v>
      </c>
      <c r="AB5" s="253" t="s">
        <v>17</v>
      </c>
    </row>
    <row r="6" spans="1:28" ht="18" customHeight="1" x14ac:dyDescent="0.2">
      <c r="A6" s="255"/>
      <c r="B6" s="98" t="s">
        <v>20</v>
      </c>
      <c r="C6" s="91">
        <v>2.914032337149159</v>
      </c>
      <c r="D6" s="91">
        <v>2.7000916562539077</v>
      </c>
      <c r="E6" s="91">
        <v>2.1523424732394618</v>
      </c>
      <c r="F6" s="91">
        <v>3.05613744819069</v>
      </c>
      <c r="G6" s="91">
        <v>2.7297255135163998</v>
      </c>
      <c r="H6" s="91">
        <v>2.7310137604181497</v>
      </c>
      <c r="I6" s="91">
        <v>2.5965061054689107</v>
      </c>
      <c r="J6" s="91">
        <v>2.5134005529312002</v>
      </c>
      <c r="K6" s="91">
        <v>2.5594017156327902</v>
      </c>
      <c r="L6" s="91">
        <v>2.2923113780559521</v>
      </c>
      <c r="M6" s="91">
        <v>2.5247178953965115</v>
      </c>
      <c r="N6" s="90">
        <v>2.7296590488349599</v>
      </c>
      <c r="O6" s="92">
        <v>2.8186397360749869</v>
      </c>
      <c r="P6" s="92">
        <v>2.7520585262141983</v>
      </c>
      <c r="R6" s="100">
        <f t="shared" ref="R6:R20" si="5">(P6-O6)/O6</f>
        <v>-2.3621752368220075E-2</v>
      </c>
      <c r="S6" s="100">
        <f t="shared" ref="S6:S20" si="6">(O6-N6)/N6</f>
        <v>3.2597729477608056E-2</v>
      </c>
      <c r="T6" s="16">
        <f t="shared" ref="T6:T20" si="7">(N6-M6)/M6</f>
        <v>8.1173882362117158E-2</v>
      </c>
      <c r="U6" s="16">
        <f t="shared" ref="U6:U20" si="8">(M6-L6)/L6</f>
        <v>0.10138523045575822</v>
      </c>
      <c r="V6" s="16">
        <f t="shared" si="0"/>
        <v>-0.12169755873859286</v>
      </c>
      <c r="W6" s="16">
        <f t="shared" si="1"/>
        <v>-0.21335417289893419</v>
      </c>
      <c r="X6" s="16">
        <f t="shared" si="2"/>
        <v>-0.1335999044312321</v>
      </c>
      <c r="Y6" s="16">
        <f t="shared" si="3"/>
        <v>-6.3270844995005848E-2</v>
      </c>
      <c r="Z6" s="100">
        <f t="shared" si="4"/>
        <v>-3.2735601406364667E-2</v>
      </c>
      <c r="AA6" s="100">
        <f t="shared" ref="AA6:AA20" si="9">(P6-C6)/C6</f>
        <v>-5.5584081504538842E-2</v>
      </c>
      <c r="AB6" s="253"/>
    </row>
    <row r="7" spans="1:28" ht="18" customHeight="1" x14ac:dyDescent="0.2">
      <c r="A7" s="255"/>
      <c r="B7" s="98" t="s">
        <v>33</v>
      </c>
      <c r="C7" s="91">
        <v>1.404894983920864</v>
      </c>
      <c r="D7" s="91">
        <v>1.283791832455474</v>
      </c>
      <c r="E7" s="91">
        <v>1.1772781035642619</v>
      </c>
      <c r="F7" s="91">
        <v>1.1474153629696262</v>
      </c>
      <c r="G7" s="91">
        <v>0.81680766833256024</v>
      </c>
      <c r="H7" s="91">
        <v>0.84378564917978494</v>
      </c>
      <c r="I7" s="91">
        <v>0.91571208405465121</v>
      </c>
      <c r="J7" s="91">
        <v>0.9418876214413</v>
      </c>
      <c r="K7" s="91">
        <v>0.78923077642774997</v>
      </c>
      <c r="L7" s="91">
        <v>0.75738362059575004</v>
      </c>
      <c r="M7" s="91">
        <v>0.70956531892850006</v>
      </c>
      <c r="N7" s="90">
        <v>0.74353774292735997</v>
      </c>
      <c r="O7" s="92">
        <v>0.67810227109039523</v>
      </c>
      <c r="P7" s="92">
        <v>0.76692615376740003</v>
      </c>
      <c r="R7" s="100">
        <f t="shared" si="5"/>
        <v>0.13098891784299013</v>
      </c>
      <c r="S7" s="100">
        <f t="shared" si="6"/>
        <v>-8.8005582042601796E-2</v>
      </c>
      <c r="T7" s="16">
        <f t="shared" si="7"/>
        <v>4.7877796578560193E-2</v>
      </c>
      <c r="U7" s="16">
        <f t="shared" si="8"/>
        <v>-6.3136170847788609E-2</v>
      </c>
      <c r="V7" s="16">
        <f t="shared" si="0"/>
        <v>-0.43822792062000387</v>
      </c>
      <c r="W7" s="16">
        <f t="shared" si="1"/>
        <v>-0.46089662980929785</v>
      </c>
      <c r="X7" s="16">
        <f t="shared" si="2"/>
        <v>-0.49493355229427666</v>
      </c>
      <c r="Y7" s="16">
        <f t="shared" si="3"/>
        <v>-0.47075208365236604</v>
      </c>
      <c r="Z7" s="100">
        <f t="shared" si="4"/>
        <v>-0.51732885457537381</v>
      </c>
      <c r="AA7" s="100">
        <f t="shared" si="9"/>
        <v>-0.45410428356216548</v>
      </c>
      <c r="AB7" s="253"/>
    </row>
    <row r="8" spans="1:28" ht="18" customHeight="1" x14ac:dyDescent="0.2">
      <c r="A8" s="255"/>
      <c r="B8" s="98" t="s">
        <v>34</v>
      </c>
      <c r="C8" s="91">
        <v>11.881660976736001</v>
      </c>
      <c r="D8" s="91">
        <v>12.429481978449603</v>
      </c>
      <c r="E8" s="91">
        <v>12.036718542324001</v>
      </c>
      <c r="F8" s="91">
        <v>12.516079276299203</v>
      </c>
      <c r="G8" s="91">
        <v>12.692035742300003</v>
      </c>
      <c r="H8" s="91">
        <v>12.627050423400004</v>
      </c>
      <c r="I8" s="91">
        <v>12.342228577200002</v>
      </c>
      <c r="J8" s="91">
        <v>12.392906886400002</v>
      </c>
      <c r="K8" s="91">
        <v>11.296945133800001</v>
      </c>
      <c r="L8" s="91">
        <v>10.533513034799999</v>
      </c>
      <c r="M8" s="91">
        <v>10.009470331200003</v>
      </c>
      <c r="N8" s="90">
        <v>9.9598624002000022</v>
      </c>
      <c r="O8" s="92">
        <v>9.8155552608000054</v>
      </c>
      <c r="P8" s="92">
        <v>9.6696731488922651</v>
      </c>
      <c r="R8" s="100">
        <f t="shared" si="5"/>
        <v>-1.4862339218886972E-2</v>
      </c>
      <c r="S8" s="100">
        <f t="shared" si="6"/>
        <v>-1.4488868781671023E-2</v>
      </c>
      <c r="T8" s="16">
        <f t="shared" si="7"/>
        <v>-4.9560995096184345E-3</v>
      </c>
      <c r="U8" s="16">
        <f t="shared" si="8"/>
        <v>-4.9750040833356768E-2</v>
      </c>
      <c r="V8" s="16">
        <f t="shared" si="0"/>
        <v>-4.9211624879792359E-2</v>
      </c>
      <c r="W8" s="16">
        <f t="shared" si="1"/>
        <v>-0.1134646026827093</v>
      </c>
      <c r="X8" s="16">
        <f t="shared" si="2"/>
        <v>-0.1575697748994607</v>
      </c>
      <c r="Y8" s="16">
        <f t="shared" si="3"/>
        <v>-0.16174494292496921</v>
      </c>
      <c r="Z8" s="100">
        <f t="shared" si="4"/>
        <v>-0.1738903104525015</v>
      </c>
      <c r="AA8" s="100">
        <f t="shared" si="9"/>
        <v>-0.1861682328905658</v>
      </c>
      <c r="AB8" s="253"/>
    </row>
    <row r="9" spans="1:28" ht="18" customHeight="1" x14ac:dyDescent="0.2">
      <c r="A9" s="255"/>
      <c r="B9" s="98" t="s">
        <v>35</v>
      </c>
      <c r="C9" s="91">
        <v>0.83400477337836132</v>
      </c>
      <c r="D9" s="91">
        <v>0.87762696777975568</v>
      </c>
      <c r="E9" s="91">
        <v>0.87902602872772839</v>
      </c>
      <c r="F9" s="91">
        <v>0.84260537628815235</v>
      </c>
      <c r="G9" s="91">
        <v>0.7729354393842951</v>
      </c>
      <c r="H9" s="91">
        <v>0.74982402284498495</v>
      </c>
      <c r="I9" s="91">
        <v>0.78544220744518745</v>
      </c>
      <c r="J9" s="91">
        <v>0.71747825350436156</v>
      </c>
      <c r="K9" s="91">
        <v>0.64198303043857319</v>
      </c>
      <c r="L9" s="91">
        <v>0.62086140899206443</v>
      </c>
      <c r="M9" s="91">
        <v>0.50881520624318111</v>
      </c>
      <c r="N9" s="90">
        <v>0.4657876924219263</v>
      </c>
      <c r="O9" s="92">
        <v>0.48595189639329528</v>
      </c>
      <c r="P9" s="92">
        <v>0.47849704942863508</v>
      </c>
      <c r="R9" s="100">
        <f t="shared" si="5"/>
        <v>-1.5340709687501191E-2</v>
      </c>
      <c r="S9" s="100">
        <f t="shared" si="6"/>
        <v>4.3290546958255731E-2</v>
      </c>
      <c r="T9" s="16">
        <f t="shared" si="7"/>
        <v>-8.4564127198451702E-2</v>
      </c>
      <c r="U9" s="16">
        <f t="shared" si="8"/>
        <v>-0.18046894383528264</v>
      </c>
      <c r="V9" s="16">
        <f t="shared" si="0"/>
        <v>-0.230240580233075</v>
      </c>
      <c r="W9" s="16">
        <f t="shared" si="1"/>
        <v>-0.25556612047063254</v>
      </c>
      <c r="X9" s="16">
        <f t="shared" si="2"/>
        <v>-0.38991331646449956</v>
      </c>
      <c r="Y9" s="16">
        <f t="shared" si="3"/>
        <v>-0.44150476437307712</v>
      </c>
      <c r="Z9" s="100">
        <f t="shared" si="4"/>
        <v>-0.41732720014920777</v>
      </c>
      <c r="AA9" s="100">
        <f t="shared" si="9"/>
        <v>-0.42626581441452221</v>
      </c>
      <c r="AB9" s="253"/>
    </row>
    <row r="10" spans="1:28" ht="18" customHeight="1" x14ac:dyDescent="0.2">
      <c r="A10" s="256"/>
      <c r="B10" s="26" t="s">
        <v>25</v>
      </c>
      <c r="C10" s="36">
        <f>SUM(C5:C9)</f>
        <v>17.49856411125619</v>
      </c>
      <c r="D10" s="36">
        <f t="shared" ref="D10:O10" si="10">SUM(D5:D9)</f>
        <v>17.654082496972183</v>
      </c>
      <c r="E10" s="36">
        <f t="shared" si="10"/>
        <v>16.668226259344102</v>
      </c>
      <c r="F10" s="36">
        <f t="shared" si="10"/>
        <v>17.872023155938763</v>
      </c>
      <c r="G10" s="36">
        <f t="shared" si="10"/>
        <v>17.286810698656659</v>
      </c>
      <c r="H10" s="36">
        <f t="shared" si="10"/>
        <v>17.253751098878389</v>
      </c>
      <c r="I10" s="36">
        <f t="shared" si="10"/>
        <v>16.901140356518887</v>
      </c>
      <c r="J10" s="36">
        <f t="shared" si="10"/>
        <v>16.85659680247679</v>
      </c>
      <c r="K10" s="36">
        <f t="shared" si="10"/>
        <v>15.599170357559959</v>
      </c>
      <c r="L10" s="36">
        <f t="shared" si="10"/>
        <v>14.509794354123626</v>
      </c>
      <c r="M10" s="36">
        <f t="shared" si="10"/>
        <v>14.105713863956595</v>
      </c>
      <c r="N10" s="36">
        <f t="shared" si="10"/>
        <v>14.242175170146462</v>
      </c>
      <c r="O10" s="36">
        <f t="shared" si="10"/>
        <v>14.193185800072575</v>
      </c>
      <c r="P10" s="36">
        <f>SUM(P5:P9)</f>
        <v>14.056545483914599</v>
      </c>
      <c r="R10" s="56">
        <f t="shared" si="5"/>
        <v>-9.6271773006224876E-3</v>
      </c>
      <c r="S10" s="56">
        <f t="shared" si="6"/>
        <v>-3.4397393297461477E-3</v>
      </c>
      <c r="T10" s="52">
        <f t="shared" si="7"/>
        <v>9.6741864684039558E-3</v>
      </c>
      <c r="U10" s="52">
        <f t="shared" si="8"/>
        <v>-2.7848808901429597E-2</v>
      </c>
      <c r="V10" s="52">
        <f t="shared" si="0"/>
        <v>-0.10854569218479017</v>
      </c>
      <c r="W10" s="52">
        <f t="shared" si="1"/>
        <v>-0.17080085760922506</v>
      </c>
      <c r="X10" s="52">
        <f t="shared" si="2"/>
        <v>-0.19389306606689505</v>
      </c>
      <c r="Y10" s="52">
        <f t="shared" si="3"/>
        <v>-0.1860946372745528</v>
      </c>
      <c r="Z10" s="56">
        <f t="shared" si="4"/>
        <v>-0.18889425956141084</v>
      </c>
      <c r="AA10" s="56">
        <f t="shared" si="9"/>
        <v>-0.19670291833416581</v>
      </c>
      <c r="AB10" s="253"/>
    </row>
    <row r="11" spans="1:28" ht="18" customHeight="1" x14ac:dyDescent="0.2">
      <c r="A11" s="249" t="s">
        <v>29</v>
      </c>
      <c r="B11" s="30" t="s">
        <v>9</v>
      </c>
      <c r="C11" s="91">
        <v>10.168724293</v>
      </c>
      <c r="D11" s="91">
        <v>9.0197326530000019</v>
      </c>
      <c r="E11" s="91">
        <v>8.4067859380000005</v>
      </c>
      <c r="F11" s="91">
        <v>9.1765330229999993</v>
      </c>
      <c r="G11" s="91">
        <v>8.7043889270000001</v>
      </c>
      <c r="H11" s="91">
        <v>8.420700192</v>
      </c>
      <c r="I11" s="91">
        <v>6.1405741389999999</v>
      </c>
      <c r="J11" s="91">
        <v>7.1134293247424365</v>
      </c>
      <c r="K11" s="91">
        <v>4.6651292515953937</v>
      </c>
      <c r="L11" s="91">
        <v>4.6450871073594397</v>
      </c>
      <c r="M11" s="91">
        <v>3.6552750844661741</v>
      </c>
      <c r="N11" s="90">
        <v>4.2420599296754533</v>
      </c>
      <c r="O11" s="92">
        <v>3.7872533918926758</v>
      </c>
      <c r="P11" s="92">
        <v>3.9446420125953883</v>
      </c>
      <c r="R11" s="100">
        <f t="shared" si="5"/>
        <v>4.1557457190382931E-2</v>
      </c>
      <c r="S11" s="100">
        <f t="shared" si="6"/>
        <v>-0.10721360502268371</v>
      </c>
      <c r="T11" s="16">
        <f t="shared" si="7"/>
        <v>0.16053096734167541</v>
      </c>
      <c r="U11" s="16">
        <f t="shared" si="8"/>
        <v>-0.21308793570847312</v>
      </c>
      <c r="V11" s="16">
        <f t="shared" si="0"/>
        <v>-0.54122767840142938</v>
      </c>
      <c r="W11" s="16">
        <f t="shared" si="1"/>
        <v>-0.54319863794939849</v>
      </c>
      <c r="X11" s="16">
        <f t="shared" si="2"/>
        <v>-0.64053749721758002</v>
      </c>
      <c r="Y11" s="16">
        <f t="shared" si="3"/>
        <v>-0.58283263392285845</v>
      </c>
      <c r="Z11" s="100">
        <f t="shared" si="4"/>
        <v>-0.6275586511378064</v>
      </c>
      <c r="AA11" s="100">
        <f t="shared" si="9"/>
        <v>-0.61208093572653743</v>
      </c>
      <c r="AB11" s="253"/>
    </row>
    <row r="12" spans="1:28" ht="18" customHeight="1" x14ac:dyDescent="0.2">
      <c r="A12" s="250"/>
      <c r="B12" s="30" t="s">
        <v>11</v>
      </c>
      <c r="C12" s="91">
        <v>0.35074202717109237</v>
      </c>
      <c r="D12" s="91">
        <v>0.33421720504997254</v>
      </c>
      <c r="E12" s="91">
        <v>0.34710167046395601</v>
      </c>
      <c r="F12" s="91">
        <v>0.35075120406158861</v>
      </c>
      <c r="G12" s="91">
        <v>0.26866908381342225</v>
      </c>
      <c r="H12" s="91">
        <v>0.28426216053932124</v>
      </c>
      <c r="I12" s="91">
        <v>0.29636034432053748</v>
      </c>
      <c r="J12" s="91">
        <v>0.26601925732033599</v>
      </c>
      <c r="K12" s="91">
        <v>0.24542074430466909</v>
      </c>
      <c r="L12" s="91">
        <v>0.25640620370439549</v>
      </c>
      <c r="M12" s="91">
        <v>0.24094070237478965</v>
      </c>
      <c r="N12" s="90">
        <v>0.23595565323294748</v>
      </c>
      <c r="O12" s="92">
        <v>0.2531222781832555</v>
      </c>
      <c r="P12" s="92">
        <v>0.28615293372817124</v>
      </c>
      <c r="R12" s="100">
        <f t="shared" si="5"/>
        <v>0.13049288186716701</v>
      </c>
      <c r="S12" s="100">
        <f t="shared" si="6"/>
        <v>7.2753607362652378E-2</v>
      </c>
      <c r="T12" s="16">
        <f t="shared" si="7"/>
        <v>-2.0689941934708037E-2</v>
      </c>
      <c r="U12" s="16">
        <f t="shared" si="8"/>
        <v>-6.0316408519645794E-2</v>
      </c>
      <c r="V12" s="16">
        <f t="shared" si="0"/>
        <v>-0.30028133131319173</v>
      </c>
      <c r="W12" s="16">
        <f t="shared" si="1"/>
        <v>-0.2689607066126688</v>
      </c>
      <c r="X12" s="16">
        <f t="shared" si="2"/>
        <v>-0.3130543712765323</v>
      </c>
      <c r="Y12" s="16">
        <f t="shared" si="3"/>
        <v>-0.3272672364471223</v>
      </c>
      <c r="Z12" s="100">
        <f t="shared" si="4"/>
        <v>-0.27832350110760423</v>
      </c>
      <c r="AA12" s="100">
        <f t="shared" si="9"/>
        <v>-0.18414985499132813</v>
      </c>
      <c r="AB12" s="253"/>
    </row>
    <row r="13" spans="1:28" ht="18" customHeight="1" x14ac:dyDescent="0.2">
      <c r="A13" s="250"/>
      <c r="B13" s="30" t="s">
        <v>12</v>
      </c>
      <c r="C13" s="91">
        <v>8.0257000000000002E-3</v>
      </c>
      <c r="D13" s="91">
        <v>8.1241999999999998E-3</v>
      </c>
      <c r="E13" s="91">
        <v>9.0088000000000008E-3</v>
      </c>
      <c r="F13" s="91">
        <v>9.5543999999999994E-3</v>
      </c>
      <c r="G13" s="91">
        <v>6.6925999999999999E-3</v>
      </c>
      <c r="H13" s="91">
        <v>7.9702999999999996E-3</v>
      </c>
      <c r="I13" s="91">
        <v>8.2889999999999995E-3</v>
      </c>
      <c r="J13" s="91">
        <v>8.6858999999999999E-3</v>
      </c>
      <c r="K13" s="91">
        <v>9.1173000000000001E-3</v>
      </c>
      <c r="L13" s="91">
        <v>9.948499999999999E-3</v>
      </c>
      <c r="M13" s="91">
        <v>1.04555E-2</v>
      </c>
      <c r="N13" s="90">
        <v>1.11223E-2</v>
      </c>
      <c r="O13" s="92">
        <v>1.1580499999999999E-2</v>
      </c>
      <c r="P13" s="92">
        <v>0.01</v>
      </c>
      <c r="R13" s="100">
        <f t="shared" si="5"/>
        <v>-0.13647942662233917</v>
      </c>
      <c r="S13" s="100">
        <f t="shared" si="6"/>
        <v>4.1196515109284848E-2</v>
      </c>
      <c r="T13" s="16">
        <f t="shared" si="7"/>
        <v>6.3775046626177653E-2</v>
      </c>
      <c r="U13" s="16">
        <f t="shared" si="8"/>
        <v>5.0962456651756603E-2</v>
      </c>
      <c r="V13" s="16">
        <f t="shared" si="0"/>
        <v>0.1360130580510111</v>
      </c>
      <c r="W13" s="16">
        <f t="shared" si="1"/>
        <v>0.23958034813162699</v>
      </c>
      <c r="X13" s="16">
        <f t="shared" si="2"/>
        <v>0.30275240788965441</v>
      </c>
      <c r="Y13" s="16">
        <f t="shared" si="3"/>
        <v>0.3858355034451823</v>
      </c>
      <c r="Z13" s="100">
        <f t="shared" si="4"/>
        <v>0.44292709670184516</v>
      </c>
      <c r="AA13" s="100">
        <f t="shared" si="9"/>
        <v>0.24599723388614078</v>
      </c>
      <c r="AB13" s="253"/>
    </row>
    <row r="14" spans="1:28" ht="18" customHeight="1" x14ac:dyDescent="0.2">
      <c r="A14" s="250"/>
      <c r="B14" s="30" t="s">
        <v>13</v>
      </c>
      <c r="C14" s="91">
        <v>1.5025664955669619E-2</v>
      </c>
      <c r="D14" s="91">
        <v>1.7050863275781612E-2</v>
      </c>
      <c r="E14" s="91">
        <v>1.5940270648623422E-2</v>
      </c>
      <c r="F14" s="91">
        <v>1.6920205319645356E-2</v>
      </c>
      <c r="G14" s="91">
        <v>1.4699020065328975E-2</v>
      </c>
      <c r="H14" s="91">
        <v>1.7704153056462901E-2</v>
      </c>
      <c r="I14" s="91">
        <v>1.4633691087260849E-2</v>
      </c>
      <c r="J14" s="91">
        <v>1.3392440503966402E-2</v>
      </c>
      <c r="K14" s="91">
        <v>1.280447970135324E-2</v>
      </c>
      <c r="L14" s="91">
        <v>1.3000466635557628E-2</v>
      </c>
      <c r="M14" s="91">
        <v>1.2216518898740083E-2</v>
      </c>
      <c r="N14" s="90">
        <v>1.1824545030331313E-2</v>
      </c>
      <c r="O14" s="92">
        <v>1.5156322911805877E-2</v>
      </c>
      <c r="P14" s="92">
        <v>1.3196453569762014E-2</v>
      </c>
      <c r="R14" s="100">
        <f t="shared" si="5"/>
        <v>-0.12931034482758619</v>
      </c>
      <c r="S14" s="100">
        <f t="shared" si="6"/>
        <v>0.28176795580110464</v>
      </c>
      <c r="T14" s="16">
        <f t="shared" si="7"/>
        <v>-3.2085561497326026E-2</v>
      </c>
      <c r="U14" s="16">
        <f t="shared" si="8"/>
        <v>-6.0301507537688377E-2</v>
      </c>
      <c r="V14" s="16">
        <f t="shared" si="0"/>
        <v>-0.1478260869565218</v>
      </c>
      <c r="W14" s="16">
        <f t="shared" si="1"/>
        <v>-0.13478260869565212</v>
      </c>
      <c r="X14" s="16">
        <f t="shared" si="2"/>
        <v>-0.18695652173913033</v>
      </c>
      <c r="Y14" s="16">
        <f t="shared" si="3"/>
        <v>-0.21304347826086933</v>
      </c>
      <c r="Z14" s="100">
        <f t="shared" si="4"/>
        <v>8.6956521739130731E-3</v>
      </c>
      <c r="AA14" s="100">
        <f t="shared" si="9"/>
        <v>-0.12173913043478257</v>
      </c>
      <c r="AB14" s="253"/>
    </row>
    <row r="15" spans="1:28" ht="18" customHeight="1" x14ac:dyDescent="0.2">
      <c r="A15" s="250"/>
      <c r="B15" s="30" t="s">
        <v>14</v>
      </c>
      <c r="C15" s="91">
        <v>1.6175E-4</v>
      </c>
      <c r="D15" s="91">
        <v>2.7300000000000002E-4</v>
      </c>
      <c r="E15" s="91">
        <v>2.8624999999999999E-4</v>
      </c>
      <c r="F15" s="91">
        <v>2.5099999999999998E-4</v>
      </c>
      <c r="G15" s="91">
        <v>2.3975E-4</v>
      </c>
      <c r="H15" s="91">
        <v>2.3274999999999999E-4</v>
      </c>
      <c r="I15" s="91">
        <v>1.8474999999999999E-4</v>
      </c>
      <c r="J15" s="91">
        <v>3.0225E-4</v>
      </c>
      <c r="K15" s="91">
        <v>2.7224999999999998E-4</v>
      </c>
      <c r="L15" s="91">
        <v>2.5950000000000002E-4</v>
      </c>
      <c r="M15" s="91">
        <v>2.3225000000000001E-4</v>
      </c>
      <c r="N15" s="90">
        <v>2.4449999999999998E-4</v>
      </c>
      <c r="O15" s="92">
        <v>2.7125000000000001E-4</v>
      </c>
      <c r="P15" s="92">
        <v>2.0225000000000001E-4</v>
      </c>
      <c r="R15" s="100">
        <f t="shared" si="5"/>
        <v>-0.25437788018433177</v>
      </c>
      <c r="S15" s="100">
        <f t="shared" si="6"/>
        <v>0.1094069529652353</v>
      </c>
      <c r="T15" s="16">
        <f t="shared" si="7"/>
        <v>5.2744886975242072E-2</v>
      </c>
      <c r="U15" s="16">
        <f t="shared" si="8"/>
        <v>-0.10500963391136806</v>
      </c>
      <c r="V15" s="16">
        <f t="shared" si="0"/>
        <v>0.68315301391035532</v>
      </c>
      <c r="W15" s="16">
        <f t="shared" si="1"/>
        <v>0.60432766615146838</v>
      </c>
      <c r="X15" s="16">
        <f t="shared" si="2"/>
        <v>0.43585780525502321</v>
      </c>
      <c r="Y15" s="16">
        <f t="shared" si="3"/>
        <v>0.51159196290571851</v>
      </c>
      <c r="Z15" s="100">
        <f t="shared" si="4"/>
        <v>0.67697063369397226</v>
      </c>
      <c r="AA15" s="100">
        <f t="shared" si="9"/>
        <v>0.25038639876352403</v>
      </c>
      <c r="AB15" s="253"/>
    </row>
    <row r="16" spans="1:28" s="6" customFormat="1" ht="18" customHeight="1" x14ac:dyDescent="0.2">
      <c r="A16" s="251"/>
      <c r="B16" s="26" t="s">
        <v>25</v>
      </c>
      <c r="C16" s="31">
        <f>SUM(C11:C15)</f>
        <v>10.542679435126761</v>
      </c>
      <c r="D16" s="31">
        <f t="shared" ref="D16:O16" si="11">SUM(D11:D15)</f>
        <v>9.3793979213257543</v>
      </c>
      <c r="E16" s="31">
        <f t="shared" si="11"/>
        <v>8.7791229291125816</v>
      </c>
      <c r="F16" s="31">
        <f t="shared" si="11"/>
        <v>9.554009832381233</v>
      </c>
      <c r="G16" s="31">
        <f t="shared" si="11"/>
        <v>8.9946893808787518</v>
      </c>
      <c r="H16" s="31">
        <f t="shared" si="11"/>
        <v>8.7308695555957847</v>
      </c>
      <c r="I16" s="31">
        <f t="shared" si="11"/>
        <v>6.4600419244077987</v>
      </c>
      <c r="J16" s="31">
        <f t="shared" si="11"/>
        <v>7.401829172566738</v>
      </c>
      <c r="K16" s="31">
        <f t="shared" si="11"/>
        <v>4.9327440256014157</v>
      </c>
      <c r="L16" s="31">
        <f t="shared" si="11"/>
        <v>4.9247017776993935</v>
      </c>
      <c r="M16" s="31">
        <f t="shared" si="11"/>
        <v>3.9191200557397035</v>
      </c>
      <c r="N16" s="31">
        <f t="shared" si="11"/>
        <v>4.5012069279387319</v>
      </c>
      <c r="O16" s="31">
        <f t="shared" si="11"/>
        <v>4.0673837429877375</v>
      </c>
      <c r="P16" s="31">
        <f>SUM(P11:P15)</f>
        <v>4.2541936498933213</v>
      </c>
      <c r="R16" s="56">
        <f t="shared" si="5"/>
        <v>4.5928763723769188E-2</v>
      </c>
      <c r="S16" s="56">
        <f t="shared" si="6"/>
        <v>-9.6379302683971019E-2</v>
      </c>
      <c r="T16" s="52">
        <f t="shared" si="7"/>
        <v>0.14852488924051704</v>
      </c>
      <c r="U16" s="52">
        <f t="shared" si="8"/>
        <v>-0.20419139419025981</v>
      </c>
      <c r="V16" s="52">
        <f t="shared" si="0"/>
        <v>-0.532116663894172</v>
      </c>
      <c r="W16" s="52">
        <f t="shared" si="1"/>
        <v>-0.53287949159385772</v>
      </c>
      <c r="X16" s="52">
        <f t="shared" si="2"/>
        <v>-0.62826147946017086</v>
      </c>
      <c r="Y16" s="52">
        <f t="shared" si="3"/>
        <v>-0.57304905687055907</v>
      </c>
      <c r="Z16" s="56">
        <f t="shared" si="4"/>
        <v>-0.61419829104963841</v>
      </c>
      <c r="AA16" s="56">
        <f t="shared" si="9"/>
        <v>-0.59647889551503086</v>
      </c>
      <c r="AB16" s="253"/>
    </row>
    <row r="17" spans="1:30" s="6" customFormat="1" ht="18" customHeight="1" x14ac:dyDescent="0.2">
      <c r="A17" s="259" t="s">
        <v>21</v>
      </c>
      <c r="B17" s="260"/>
      <c r="C17" s="31">
        <v>5.5618913068016003</v>
      </c>
      <c r="D17" s="31">
        <v>6.1375948077308795</v>
      </c>
      <c r="E17" s="31">
        <v>8.7295456991035998</v>
      </c>
      <c r="F17" s="31">
        <v>6.5349059544923609</v>
      </c>
      <c r="G17" s="31">
        <v>5.2578758305105602</v>
      </c>
      <c r="H17" s="31">
        <v>5.8736372492600806</v>
      </c>
      <c r="I17" s="31">
        <v>4.7346455266889995</v>
      </c>
      <c r="J17" s="31">
        <v>5.2152081665372414</v>
      </c>
      <c r="K17" s="31">
        <v>5.5101532839777203</v>
      </c>
      <c r="L17" s="31">
        <v>5.9453631668237206</v>
      </c>
      <c r="M17" s="31">
        <v>5.8446390382400004</v>
      </c>
      <c r="N17" s="31">
        <v>5.6148970170157595</v>
      </c>
      <c r="O17" s="60">
        <v>4.7680134121419595</v>
      </c>
      <c r="P17" s="60">
        <v>5.2696389944619204</v>
      </c>
      <c r="R17" s="56">
        <f t="shared" si="5"/>
        <v>0.10520641176103844</v>
      </c>
      <c r="S17" s="56">
        <f t="shared" si="6"/>
        <v>-0.15082798532321204</v>
      </c>
      <c r="T17" s="52">
        <f t="shared" si="7"/>
        <v>-3.930816252656439E-2</v>
      </c>
      <c r="U17" s="52">
        <f t="shared" si="8"/>
        <v>-1.6941627577232006E-2</v>
      </c>
      <c r="V17" s="52">
        <f t="shared" si="0"/>
        <v>-9.3022355112567321E-3</v>
      </c>
      <c r="W17" s="52">
        <f t="shared" si="1"/>
        <v>6.8946306008025565E-2</v>
      </c>
      <c r="X17" s="52">
        <f t="shared" si="2"/>
        <v>5.0836615791579713E-2</v>
      </c>
      <c r="Y17" s="52">
        <f t="shared" si="3"/>
        <v>9.5301593091793972E-3</v>
      </c>
      <c r="Z17" s="56">
        <f t="shared" si="4"/>
        <v>-0.14273524074244542</v>
      </c>
      <c r="AA17" s="56">
        <f t="shared" si="9"/>
        <v>-5.2545491491767633E-2</v>
      </c>
      <c r="AB17" s="253"/>
    </row>
    <row r="18" spans="1:30" ht="18" customHeight="1" x14ac:dyDescent="0.2">
      <c r="A18" s="257" t="s">
        <v>0</v>
      </c>
      <c r="B18" s="257"/>
      <c r="C18" s="91">
        <v>6.316434139188269</v>
      </c>
      <c r="D18" s="91">
        <v>6.3849474004830089</v>
      </c>
      <c r="E18" s="91">
        <v>7.2845791796999997</v>
      </c>
      <c r="F18" s="91">
        <v>5.6186982294500005</v>
      </c>
      <c r="G18" s="91">
        <v>5.0343314170999989</v>
      </c>
      <c r="H18" s="91">
        <v>5.5928953869499987</v>
      </c>
      <c r="I18" s="91">
        <v>6.0456670415999989</v>
      </c>
      <c r="J18" s="91">
        <v>5.8992651311999982</v>
      </c>
      <c r="K18" s="91">
        <v>6.422368478200001</v>
      </c>
      <c r="L18" s="91">
        <v>6.5847047369</v>
      </c>
      <c r="M18" s="91">
        <v>5.7376852846999995</v>
      </c>
      <c r="N18" s="90">
        <v>5.8520018270500005</v>
      </c>
      <c r="O18" s="92">
        <v>5.8408684610499986</v>
      </c>
      <c r="P18" s="92">
        <v>5.7541574076000019</v>
      </c>
      <c r="R18" s="100">
        <f t="shared" si="5"/>
        <v>-1.4845575453073771E-2</v>
      </c>
      <c r="S18" s="100">
        <f t="shared" si="6"/>
        <v>-1.9024884695933632E-3</v>
      </c>
      <c r="T18" s="16">
        <f t="shared" si="7"/>
        <v>1.9923808413618516E-2</v>
      </c>
      <c r="U18" s="16">
        <f t="shared" si="8"/>
        <v>-0.1286343862092087</v>
      </c>
      <c r="V18" s="16">
        <f t="shared" si="0"/>
        <v>1.6771225137059011E-2</v>
      </c>
      <c r="W18" s="16">
        <f t="shared" si="1"/>
        <v>4.2471842783467495E-2</v>
      </c>
      <c r="X18" s="16">
        <f t="shared" si="2"/>
        <v>-9.162588285336655E-2</v>
      </c>
      <c r="Y18" s="16">
        <f t="shared" si="3"/>
        <v>-7.3527610975447161E-2</v>
      </c>
      <c r="Z18" s="100">
        <f t="shared" si="4"/>
        <v>-7.5290214012962986E-2</v>
      </c>
      <c r="AA18" s="100">
        <f t="shared" si="9"/>
        <v>-8.9018062913029244E-2</v>
      </c>
      <c r="AB18" s="253"/>
    </row>
    <row r="19" spans="1:30" ht="18" customHeight="1" x14ac:dyDescent="0.2">
      <c r="A19" s="257" t="s">
        <v>22</v>
      </c>
      <c r="B19" s="257"/>
      <c r="C19" s="91">
        <v>2.0073885498600017</v>
      </c>
      <c r="D19" s="91">
        <v>1.9768689799200001</v>
      </c>
      <c r="E19" s="91">
        <v>2.0121991782100004</v>
      </c>
      <c r="F19" s="91">
        <v>2.2077274649699996</v>
      </c>
      <c r="G19" s="91">
        <v>2.00248423732</v>
      </c>
      <c r="H19" s="91">
        <v>1.9536309340099993</v>
      </c>
      <c r="I19" s="91">
        <v>1.9554464053099996</v>
      </c>
      <c r="J19" s="91">
        <v>1.7316491180820002</v>
      </c>
      <c r="K19" s="91">
        <v>1.4521113704799997</v>
      </c>
      <c r="L19" s="91">
        <v>1.2733514105999997</v>
      </c>
      <c r="M19" s="91">
        <v>1.2281045751900002</v>
      </c>
      <c r="N19" s="90">
        <v>0.7834874195999999</v>
      </c>
      <c r="O19" s="92">
        <v>0.61344629400000006</v>
      </c>
      <c r="P19" s="92">
        <v>0.61299155850000009</v>
      </c>
      <c r="R19" s="100">
        <f t="shared" si="5"/>
        <v>-7.4128005083354492E-4</v>
      </c>
      <c r="S19" s="100">
        <f t="shared" si="6"/>
        <v>-0.21703108607259106</v>
      </c>
      <c r="T19" s="16">
        <f t="shared" si="7"/>
        <v>-0.36203525707182838</v>
      </c>
      <c r="U19" s="16">
        <f t="shared" si="8"/>
        <v>-3.5533659470074593E-2</v>
      </c>
      <c r="V19" s="16">
        <f t="shared" si="0"/>
        <v>-0.27661669158107327</v>
      </c>
      <c r="W19" s="16">
        <f t="shared" si="1"/>
        <v>-0.36566769264036847</v>
      </c>
      <c r="X19" s="16">
        <f t="shared" si="2"/>
        <v>-0.38820784084095228</v>
      </c>
      <c r="Y19" s="16">
        <f t="shared" si="3"/>
        <v>-0.60969817245662705</v>
      </c>
      <c r="Z19" s="100">
        <f t="shared" si="4"/>
        <v>-0.69440580198448243</v>
      </c>
      <c r="AA19" s="100">
        <f t="shared" si="9"/>
        <v>-0.69463233286712178</v>
      </c>
      <c r="AB19" s="253"/>
    </row>
    <row r="20" spans="1:30" ht="18" customHeight="1" x14ac:dyDescent="0.2">
      <c r="A20" s="258" t="s">
        <v>26</v>
      </c>
      <c r="B20" s="258"/>
      <c r="C20" s="32">
        <f t="shared" ref="C20:L20" si="12">C10+C16+C17+C18+C19</f>
        <v>41.92695754223282</v>
      </c>
      <c r="D20" s="32">
        <f t="shared" si="12"/>
        <v>41.532891606431825</v>
      </c>
      <c r="E20" s="32">
        <f t="shared" si="12"/>
        <v>43.47367324547028</v>
      </c>
      <c r="F20" s="32">
        <f t="shared" si="12"/>
        <v>41.787364637232351</v>
      </c>
      <c r="G20" s="32">
        <f t="shared" si="12"/>
        <v>38.576191564465965</v>
      </c>
      <c r="H20" s="32">
        <f t="shared" si="12"/>
        <v>39.404784224694254</v>
      </c>
      <c r="I20" s="32">
        <f t="shared" si="12"/>
        <v>36.096941254525682</v>
      </c>
      <c r="J20" s="32">
        <f t="shared" si="12"/>
        <v>37.104548390862774</v>
      </c>
      <c r="K20" s="32">
        <f t="shared" si="12"/>
        <v>33.91654751581909</v>
      </c>
      <c r="L20" s="32">
        <f t="shared" si="12"/>
        <v>33.237915446146737</v>
      </c>
      <c r="M20" s="32">
        <f>M10+M16+M17+M18+M19</f>
        <v>30.835262817826298</v>
      </c>
      <c r="N20" s="33">
        <f>N10+N16+N17+N18+N19</f>
        <v>30.993768361750952</v>
      </c>
      <c r="O20" s="33">
        <f>O10+O16+O17+O18+O19</f>
        <v>29.482897710252274</v>
      </c>
      <c r="P20" s="33">
        <f>P10+P16+P17+P18+P19</f>
        <v>29.947527094369843</v>
      </c>
      <c r="R20" s="59">
        <f t="shared" si="5"/>
        <v>1.5759284880468172E-2</v>
      </c>
      <c r="S20" s="59">
        <f t="shared" si="6"/>
        <v>-4.8747562215223424E-2</v>
      </c>
      <c r="T20" s="39">
        <f t="shared" si="7"/>
        <v>5.140398668274696E-3</v>
      </c>
      <c r="U20" s="39">
        <f t="shared" si="8"/>
        <v>-7.2286501607277481E-2</v>
      </c>
      <c r="V20" s="39">
        <f t="shared" si="0"/>
        <v>-0.19105631545873281</v>
      </c>
      <c r="W20" s="39">
        <f t="shared" si="1"/>
        <v>-0.20724237114829175</v>
      </c>
      <c r="X20" s="39">
        <f t="shared" si="2"/>
        <v>-0.26454804676046223</v>
      </c>
      <c r="Y20" s="39">
        <f t="shared" si="3"/>
        <v>-0.26076753051944968</v>
      </c>
      <c r="Z20" s="59">
        <f t="shared" si="4"/>
        <v>-0.29680331131696608</v>
      </c>
      <c r="AA20" s="59">
        <f t="shared" si="9"/>
        <v>-0.28572143437300823</v>
      </c>
      <c r="AB20" s="253"/>
    </row>
    <row r="21" spans="1:30" ht="18" customHeight="1" x14ac:dyDescent="0.2">
      <c r="A21" s="7" t="s">
        <v>16</v>
      </c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  <c r="Q21" s="4"/>
      <c r="R21" s="4"/>
      <c r="S21" s="4"/>
      <c r="T21" s="4"/>
      <c r="U21" s="5"/>
      <c r="X21" s="19"/>
    </row>
    <row r="22" spans="1:30" ht="18" customHeight="1" x14ac:dyDescent="0.2">
      <c r="M22" s="27"/>
      <c r="Q22" s="28"/>
      <c r="R22" s="28"/>
    </row>
    <row r="23" spans="1:30" ht="18" customHeight="1" x14ac:dyDescent="0.25">
      <c r="A23" s="1" t="s">
        <v>39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18" customHeight="1" x14ac:dyDescent="0.2"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18" customHeight="1" x14ac:dyDescent="0.2">
      <c r="A25" s="243" t="s">
        <v>3</v>
      </c>
      <c r="B25" s="243" t="s">
        <v>4</v>
      </c>
      <c r="C25" s="243" t="s">
        <v>15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122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18" customHeight="1" x14ac:dyDescent="0.2">
      <c r="A26" s="243"/>
      <c r="B26" s="243"/>
      <c r="C26" s="83">
        <v>2005</v>
      </c>
      <c r="D26" s="83">
        <v>2006</v>
      </c>
      <c r="E26" s="83">
        <v>2007</v>
      </c>
      <c r="F26" s="83">
        <v>2008</v>
      </c>
      <c r="G26" s="83">
        <v>2009</v>
      </c>
      <c r="H26" s="83">
        <v>2010</v>
      </c>
      <c r="I26" s="83">
        <v>2011</v>
      </c>
      <c r="J26" s="83">
        <v>2012</v>
      </c>
      <c r="K26" s="83">
        <v>2013</v>
      </c>
      <c r="L26" s="83">
        <v>2014</v>
      </c>
      <c r="M26" s="83">
        <v>2015</v>
      </c>
      <c r="N26" s="83">
        <v>2016</v>
      </c>
      <c r="O26" s="84">
        <v>2017</v>
      </c>
      <c r="P26" s="84">
        <v>2018</v>
      </c>
      <c r="Q26" s="64"/>
      <c r="R26" s="64"/>
      <c r="S26" s="64"/>
      <c r="T26" s="64"/>
      <c r="U26" s="64"/>
      <c r="V26" s="64"/>
      <c r="W26" s="29"/>
      <c r="X26" s="29"/>
      <c r="Y26" s="29"/>
      <c r="Z26" s="29"/>
      <c r="AA26" s="29"/>
      <c r="AB26" s="29"/>
      <c r="AC26" s="29"/>
      <c r="AD26" s="29"/>
    </row>
    <row r="27" spans="1:30" ht="18" customHeight="1" x14ac:dyDescent="0.2">
      <c r="A27" s="246" t="s">
        <v>6</v>
      </c>
      <c r="B27" s="99" t="s">
        <v>19</v>
      </c>
      <c r="C27" s="22">
        <f>C5/C$20</f>
        <v>1.1066174777992186E-2</v>
      </c>
      <c r="D27" s="22">
        <f t="shared" ref="D27:L27" si="13">D5/D$20</f>
        <v>8.7422293028404131E-3</v>
      </c>
      <c r="E27" s="22">
        <f t="shared" si="13"/>
        <v>9.7268318943513586E-3</v>
      </c>
      <c r="F27" s="22">
        <f t="shared" si="13"/>
        <v>7.4133818890094278E-3</v>
      </c>
      <c r="G27" s="22">
        <f t="shared" si="13"/>
        <v>7.1366903771028405E-3</v>
      </c>
      <c r="H27" s="22">
        <f t="shared" si="13"/>
        <v>7.6660042423518406E-3</v>
      </c>
      <c r="I27" s="22">
        <f t="shared" si="13"/>
        <v>7.2374936288371319E-3</v>
      </c>
      <c r="J27" s="22">
        <f t="shared" si="13"/>
        <v>7.8406422074003123E-3</v>
      </c>
      <c r="K27" s="22">
        <f t="shared" si="13"/>
        <v>9.187541895751784E-3</v>
      </c>
      <c r="L27" s="22">
        <f t="shared" si="13"/>
        <v>9.1980771831256195E-3</v>
      </c>
      <c r="M27" s="22">
        <f>M5/M$20</f>
        <v>1.1452638308120433E-2</v>
      </c>
      <c r="N27" s="22">
        <f t="shared" ref="N27:O27" si="14">N5/N$20</f>
        <v>1.1077332764282709E-2</v>
      </c>
      <c r="O27" s="22">
        <f t="shared" si="14"/>
        <v>1.3395448425564975E-2</v>
      </c>
      <c r="P27" s="22">
        <f>P5/P$20</f>
        <v>1.3002429362032558E-2</v>
      </c>
      <c r="Q27" s="64"/>
      <c r="R27" s="64"/>
      <c r="S27" s="64"/>
      <c r="T27" s="64"/>
      <c r="U27" s="64"/>
      <c r="V27" s="64"/>
      <c r="W27" s="29"/>
      <c r="X27" s="29"/>
      <c r="Y27" s="29"/>
      <c r="Z27" s="29"/>
      <c r="AA27" s="29"/>
      <c r="AB27" s="29"/>
      <c r="AC27" s="29"/>
      <c r="AD27" s="29"/>
    </row>
    <row r="28" spans="1:30" ht="18" customHeight="1" x14ac:dyDescent="0.2">
      <c r="A28" s="247"/>
      <c r="B28" s="99" t="s">
        <v>20</v>
      </c>
      <c r="C28" s="22">
        <f t="shared" ref="C28:M42" si="15">C6/C$20</f>
        <v>6.9502594702080839E-2</v>
      </c>
      <c r="D28" s="22">
        <f t="shared" si="15"/>
        <v>6.5010923916401925E-2</v>
      </c>
      <c r="E28" s="22">
        <f t="shared" si="15"/>
        <v>4.9509100854819625E-2</v>
      </c>
      <c r="F28" s="22">
        <f t="shared" si="15"/>
        <v>7.3135443565820982E-2</v>
      </c>
      <c r="G28" s="22">
        <f t="shared" si="15"/>
        <v>7.0761923425091466E-2</v>
      </c>
      <c r="H28" s="22">
        <f t="shared" si="15"/>
        <v>6.9306654360682271E-2</v>
      </c>
      <c r="I28" s="22">
        <f t="shared" si="15"/>
        <v>7.1931471621390408E-2</v>
      </c>
      <c r="J28" s="22">
        <f t="shared" si="15"/>
        <v>6.7738341037190494E-2</v>
      </c>
      <c r="K28" s="22">
        <f t="shared" si="15"/>
        <v>7.546174074584254E-2</v>
      </c>
      <c r="L28" s="22">
        <f t="shared" si="15"/>
        <v>6.8966761220932676E-2</v>
      </c>
      <c r="M28" s="22">
        <f t="shared" si="15"/>
        <v>8.1877618825967544E-2</v>
      </c>
      <c r="N28" s="22">
        <f t="shared" ref="N28:O28" si="16">N6/N$20</f>
        <v>8.8071221833212129E-2</v>
      </c>
      <c r="O28" s="22">
        <f t="shared" si="16"/>
        <v>9.5602534180174684E-2</v>
      </c>
      <c r="P28" s="22">
        <f>P6/P$20</f>
        <v>9.1896019245328184E-2</v>
      </c>
      <c r="Q28" s="64"/>
      <c r="R28" s="64"/>
      <c r="S28" s="64"/>
      <c r="T28" s="64"/>
      <c r="U28" s="64"/>
      <c r="V28" s="64"/>
      <c r="W28" s="29"/>
      <c r="X28" s="29"/>
      <c r="Y28" s="29"/>
      <c r="Z28" s="29"/>
      <c r="AA28" s="29"/>
      <c r="AB28" s="29"/>
      <c r="AC28" s="29"/>
      <c r="AD28" s="29"/>
    </row>
    <row r="29" spans="1:30" ht="18" customHeight="1" x14ac:dyDescent="0.2">
      <c r="A29" s="247"/>
      <c r="B29" s="99" t="s">
        <v>33</v>
      </c>
      <c r="C29" s="22">
        <f t="shared" si="15"/>
        <v>3.3508154807219678E-2</v>
      </c>
      <c r="D29" s="22">
        <f t="shared" si="15"/>
        <v>3.091024445446184E-2</v>
      </c>
      <c r="E29" s="22">
        <f t="shared" si="15"/>
        <v>2.708025376454537E-2</v>
      </c>
      <c r="F29" s="22">
        <f t="shared" si="15"/>
        <v>2.7458428473072082E-2</v>
      </c>
      <c r="G29" s="22">
        <f t="shared" si="15"/>
        <v>2.1173880448192135E-2</v>
      </c>
      <c r="H29" s="22">
        <f t="shared" si="15"/>
        <v>2.1413279270058785E-2</v>
      </c>
      <c r="I29" s="22">
        <f t="shared" si="15"/>
        <v>2.536813514468745E-2</v>
      </c>
      <c r="J29" s="22">
        <f t="shared" si="15"/>
        <v>2.5384694391624659E-2</v>
      </c>
      <c r="K29" s="22">
        <f t="shared" si="15"/>
        <v>2.3269785229750851E-2</v>
      </c>
      <c r="L29" s="22">
        <f t="shared" si="15"/>
        <v>2.2786736485411973E-2</v>
      </c>
      <c r="M29" s="22">
        <f t="shared" si="15"/>
        <v>2.3011489252437647E-2</v>
      </c>
      <c r="N29" s="22">
        <f t="shared" ref="N29:O29" si="17">N7/N$20</f>
        <v>2.3989910947548772E-2</v>
      </c>
      <c r="O29" s="22">
        <f t="shared" si="17"/>
        <v>2.2999851566645513E-2</v>
      </c>
      <c r="P29" s="22">
        <f t="shared" ref="P29" si="18">P7/P$20</f>
        <v>2.5608997742975002E-2</v>
      </c>
      <c r="Q29" s="64"/>
      <c r="R29" s="64"/>
      <c r="S29" s="64"/>
      <c r="T29" s="64"/>
      <c r="U29" s="64"/>
      <c r="V29" s="64"/>
      <c r="W29" s="29"/>
      <c r="X29" s="29"/>
      <c r="Y29" s="29"/>
      <c r="Z29" s="29"/>
      <c r="AA29" s="29"/>
      <c r="AB29" s="29"/>
      <c r="AC29" s="29"/>
      <c r="AD29" s="29"/>
    </row>
    <row r="30" spans="1:30" ht="18" customHeight="1" x14ac:dyDescent="0.2">
      <c r="A30" s="247"/>
      <c r="B30" s="99" t="s">
        <v>34</v>
      </c>
      <c r="C30" s="22">
        <f t="shared" si="15"/>
        <v>0.28338953440081266</v>
      </c>
      <c r="D30" s="22">
        <f t="shared" si="15"/>
        <v>0.29926839903737312</v>
      </c>
      <c r="E30" s="22">
        <f t="shared" si="15"/>
        <v>0.27687374090428768</v>
      </c>
      <c r="F30" s="22">
        <f t="shared" si="15"/>
        <v>0.29951827268732412</v>
      </c>
      <c r="G30" s="22">
        <f t="shared" si="15"/>
        <v>0.32901215043713988</v>
      </c>
      <c r="H30" s="22">
        <f t="shared" si="15"/>
        <v>0.32044460265022495</v>
      </c>
      <c r="I30" s="22">
        <f t="shared" si="15"/>
        <v>0.34191895901020658</v>
      </c>
      <c r="J30" s="22">
        <f t="shared" si="15"/>
        <v>0.33399966914708046</v>
      </c>
      <c r="K30" s="22">
        <f t="shared" si="15"/>
        <v>0.33308063353237732</v>
      </c>
      <c r="L30" s="22">
        <f t="shared" si="15"/>
        <v>0.31691256486486868</v>
      </c>
      <c r="M30" s="22">
        <f t="shared" si="15"/>
        <v>0.32461115672454682</v>
      </c>
      <c r="N30" s="22">
        <f t="shared" ref="N30:O30" si="19">N8/N$20</f>
        <v>0.32135048194047139</v>
      </c>
      <c r="O30" s="22">
        <f t="shared" si="19"/>
        <v>0.33292369553576073</v>
      </c>
      <c r="P30" s="22">
        <f t="shared" ref="P30" si="20">P8/P$20</f>
        <v>0.32288719928097737</v>
      </c>
      <c r="Q30" s="64"/>
      <c r="R30" s="64"/>
      <c r="S30" s="64"/>
      <c r="T30" s="64"/>
      <c r="U30" s="64"/>
      <c r="V30" s="64"/>
      <c r="W30" s="29"/>
      <c r="X30" s="29"/>
      <c r="Y30" s="29"/>
      <c r="Z30" s="29"/>
      <c r="AA30" s="29"/>
      <c r="AB30" s="29"/>
      <c r="AC30" s="29"/>
      <c r="AD30" s="29"/>
    </row>
    <row r="31" spans="1:30" ht="18" customHeight="1" x14ac:dyDescent="0.2">
      <c r="A31" s="247"/>
      <c r="B31" s="99" t="s">
        <v>35</v>
      </c>
      <c r="C31" s="22">
        <f t="shared" si="15"/>
        <v>1.989185054837982E-2</v>
      </c>
      <c r="D31" s="22">
        <f t="shared" si="15"/>
        <v>2.1130890092994282E-2</v>
      </c>
      <c r="E31" s="22">
        <f t="shared" si="15"/>
        <v>2.0219732152937368E-2</v>
      </c>
      <c r="F31" s="22">
        <f t="shared" si="15"/>
        <v>2.0164118594293807E-2</v>
      </c>
      <c r="G31" s="22">
        <f t="shared" si="15"/>
        <v>2.0036592728253561E-2</v>
      </c>
      <c r="H31" s="22">
        <f t="shared" si="15"/>
        <v>1.9028755964487276E-2</v>
      </c>
      <c r="I31" s="22">
        <f t="shared" si="15"/>
        <v>2.1759245524624944E-2</v>
      </c>
      <c r="J31" s="22">
        <f t="shared" si="15"/>
        <v>1.9336665843399541E-2</v>
      </c>
      <c r="K31" s="22">
        <f t="shared" si="15"/>
        <v>1.8928313093752969E-2</v>
      </c>
      <c r="L31" s="22">
        <f t="shared" si="15"/>
        <v>1.8679312485706461E-2</v>
      </c>
      <c r="M31" s="22">
        <f t="shared" si="15"/>
        <v>1.6501082194409832E-2</v>
      </c>
      <c r="N31" s="22">
        <f t="shared" ref="N31:O31" si="21">N9/N$20</f>
        <v>1.5028430456902732E-2</v>
      </c>
      <c r="O31" s="22">
        <f t="shared" si="21"/>
        <v>1.6482501183196527E-2</v>
      </c>
      <c r="P31" s="22">
        <f t="shared" ref="P31" si="22">P9/P$20</f>
        <v>1.5977848452087814E-2</v>
      </c>
      <c r="Q31" s="64"/>
      <c r="R31" s="103"/>
      <c r="S31" s="103"/>
      <c r="T31" s="64"/>
      <c r="U31" s="64"/>
      <c r="V31" s="64"/>
      <c r="W31" s="29"/>
      <c r="X31" s="29"/>
      <c r="Y31" s="29"/>
      <c r="Z31" s="29"/>
      <c r="AA31" s="29"/>
      <c r="AB31" s="29"/>
      <c r="AC31" s="29"/>
      <c r="AD31" s="29"/>
    </row>
    <row r="32" spans="1:30" ht="18" customHeight="1" x14ac:dyDescent="0.2">
      <c r="A32" s="248"/>
      <c r="B32" s="10" t="s">
        <v>25</v>
      </c>
      <c r="C32" s="52">
        <f t="shared" si="15"/>
        <v>0.4173583092364852</v>
      </c>
      <c r="D32" s="52">
        <f t="shared" si="15"/>
        <v>0.42506268680407155</v>
      </c>
      <c r="E32" s="52">
        <f t="shared" si="15"/>
        <v>0.38340965957094136</v>
      </c>
      <c r="F32" s="52">
        <f t="shared" si="15"/>
        <v>0.42768964520952041</v>
      </c>
      <c r="G32" s="52">
        <f t="shared" si="15"/>
        <v>0.44812123741577992</v>
      </c>
      <c r="H32" s="52">
        <f t="shared" si="15"/>
        <v>0.43785929648780519</v>
      </c>
      <c r="I32" s="52">
        <f t="shared" si="15"/>
        <v>0.46821530492974645</v>
      </c>
      <c r="J32" s="52">
        <f t="shared" si="15"/>
        <v>0.45430001262669545</v>
      </c>
      <c r="K32" s="52">
        <f t="shared" si="15"/>
        <v>0.4599280144974755</v>
      </c>
      <c r="L32" s="52">
        <f t="shared" si="15"/>
        <v>0.43654345224004543</v>
      </c>
      <c r="M32" s="52">
        <f t="shared" si="15"/>
        <v>0.45745398530548226</v>
      </c>
      <c r="N32" s="52">
        <f t="shared" ref="N32:O32" si="23">N10/N$20</f>
        <v>0.45951737794241776</v>
      </c>
      <c r="O32" s="52">
        <f t="shared" si="23"/>
        <v>0.48140403089134243</v>
      </c>
      <c r="P32" s="52">
        <f t="shared" ref="P32" si="24">P10/P$20</f>
        <v>0.46937249408340098</v>
      </c>
      <c r="Q32" s="64"/>
      <c r="R32" s="103"/>
      <c r="S32" s="103"/>
      <c r="T32" s="64"/>
      <c r="U32" s="64"/>
      <c r="V32" s="64"/>
      <c r="W32" s="29"/>
      <c r="X32" s="29"/>
      <c r="Y32" s="29"/>
      <c r="Z32" s="29"/>
      <c r="AA32" s="29"/>
      <c r="AB32" s="29"/>
      <c r="AC32" s="29"/>
      <c r="AD32" s="29"/>
    </row>
    <row r="33" spans="1:22" ht="18" customHeight="1" x14ac:dyDescent="0.2">
      <c r="A33" s="249" t="s">
        <v>29</v>
      </c>
      <c r="B33" s="85" t="s">
        <v>9</v>
      </c>
      <c r="C33" s="22">
        <f t="shared" si="15"/>
        <v>0.24253427601459263</v>
      </c>
      <c r="D33" s="22">
        <f t="shared" si="15"/>
        <v>0.21717083266129242</v>
      </c>
      <c r="E33" s="22">
        <f t="shared" si="15"/>
        <v>0.19337648076185837</v>
      </c>
      <c r="F33" s="22">
        <f t="shared" si="15"/>
        <v>0.21960066404435924</v>
      </c>
      <c r="G33" s="22">
        <f t="shared" si="15"/>
        <v>0.22564147921273681</v>
      </c>
      <c r="H33" s="22">
        <f t="shared" si="15"/>
        <v>0.2136974064870758</v>
      </c>
      <c r="I33" s="22">
        <f t="shared" si="15"/>
        <v>0.17011342029513707</v>
      </c>
      <c r="J33" s="22">
        <f t="shared" si="15"/>
        <v>0.19171313580774271</v>
      </c>
      <c r="K33" s="22">
        <f t="shared" si="15"/>
        <v>0.1375472916109613</v>
      </c>
      <c r="L33" s="22">
        <f t="shared" si="15"/>
        <v>0.1397526603280996</v>
      </c>
      <c r="M33" s="22">
        <f t="shared" si="15"/>
        <v>0.11854204408963261</v>
      </c>
      <c r="N33" s="22">
        <f t="shared" ref="N33:O33" si="25">N11/N$20</f>
        <v>0.13686815621008933</v>
      </c>
      <c r="O33" s="22">
        <f t="shared" si="25"/>
        <v>0.12845594178402994</v>
      </c>
      <c r="P33" s="22">
        <f t="shared" ref="P33" si="26">P11/P$20</f>
        <v>0.13171845542255087</v>
      </c>
      <c r="Q33" s="64"/>
      <c r="R33" s="64"/>
      <c r="S33" s="64"/>
      <c r="T33" s="64"/>
      <c r="U33" s="64"/>
      <c r="V33" s="64"/>
    </row>
    <row r="34" spans="1:22" ht="18" customHeight="1" x14ac:dyDescent="0.2">
      <c r="A34" s="250"/>
      <c r="B34" s="85" t="s">
        <v>11</v>
      </c>
      <c r="C34" s="22">
        <f t="shared" si="15"/>
        <v>8.3655492249298472E-3</v>
      </c>
      <c r="D34" s="22">
        <f t="shared" si="15"/>
        <v>8.0470487876701403E-3</v>
      </c>
      <c r="E34" s="22">
        <f t="shared" si="15"/>
        <v>7.9841808743438096E-3</v>
      </c>
      <c r="F34" s="22">
        <f t="shared" si="15"/>
        <v>8.3937143944480975E-3</v>
      </c>
      <c r="G34" s="22">
        <f t="shared" si="15"/>
        <v>6.9646347375800525E-3</v>
      </c>
      <c r="H34" s="22">
        <f t="shared" si="15"/>
        <v>7.2138996858452376E-3</v>
      </c>
      <c r="I34" s="22">
        <f t="shared" si="15"/>
        <v>8.2101234625629408E-3</v>
      </c>
      <c r="J34" s="22">
        <f t="shared" si="15"/>
        <v>7.1694514246087651E-3</v>
      </c>
      <c r="K34" s="22">
        <f t="shared" si="15"/>
        <v>7.2360178815429809E-3</v>
      </c>
      <c r="L34" s="22">
        <f t="shared" si="15"/>
        <v>7.7142684871388525E-3</v>
      </c>
      <c r="M34" s="22">
        <f t="shared" si="15"/>
        <v>7.8138040787347676E-3</v>
      </c>
      <c r="N34" s="22">
        <f t="shared" ref="N34:O34" si="27">N12/N$20</f>
        <v>7.6130030552895786E-3</v>
      </c>
      <c r="O34" s="22">
        <f t="shared" si="27"/>
        <v>8.5853934939114102E-3</v>
      </c>
      <c r="P34" s="22">
        <f t="shared" ref="P34" si="28">P12/P$20</f>
        <v>9.5551439965795449E-3</v>
      </c>
      <c r="Q34" s="64"/>
      <c r="R34" s="64"/>
      <c r="S34" s="64"/>
      <c r="T34" s="64"/>
      <c r="U34" s="64"/>
      <c r="V34" s="64"/>
    </row>
    <row r="35" spans="1:22" ht="18" customHeight="1" x14ac:dyDescent="0.2">
      <c r="A35" s="250"/>
      <c r="B35" s="85" t="s">
        <v>12</v>
      </c>
      <c r="C35" s="22">
        <f t="shared" si="15"/>
        <v>1.9142099666821165E-4</v>
      </c>
      <c r="D35" s="22">
        <f t="shared" si="15"/>
        <v>1.956088219665851E-4</v>
      </c>
      <c r="E35" s="22">
        <f t="shared" si="15"/>
        <v>2.0722426534175298E-4</v>
      </c>
      <c r="F35" s="22">
        <f t="shared" si="15"/>
        <v>2.2864327729074047E-4</v>
      </c>
      <c r="G35" s="22">
        <f t="shared" si="15"/>
        <v>1.7349042838549192E-4</v>
      </c>
      <c r="H35" s="22">
        <f t="shared" si="15"/>
        <v>2.0226731745444146E-4</v>
      </c>
      <c r="I35" s="22">
        <f t="shared" si="15"/>
        <v>2.2963164500706165E-4</v>
      </c>
      <c r="J35" s="22">
        <f t="shared" si="15"/>
        <v>2.3409259448469547E-4</v>
      </c>
      <c r="K35" s="22">
        <f t="shared" si="15"/>
        <v>2.6881568637691027E-4</v>
      </c>
      <c r="L35" s="22">
        <f t="shared" si="15"/>
        <v>2.9931179096110631E-4</v>
      </c>
      <c r="M35" s="22">
        <f t="shared" si="15"/>
        <v>3.3907607863668116E-4</v>
      </c>
      <c r="N35" s="22">
        <f t="shared" ref="N35:O35" si="29">N13/N$20</f>
        <v>3.5885600841380427E-4</v>
      </c>
      <c r="O35" s="22">
        <f t="shared" si="29"/>
        <v>3.9278703585411277E-4</v>
      </c>
      <c r="P35" s="22">
        <f t="shared" ref="P35" si="30">P13/P$20</f>
        <v>3.3391738718486737E-4</v>
      </c>
      <c r="Q35" s="64"/>
      <c r="R35" s="64"/>
      <c r="S35" s="64"/>
      <c r="T35" s="64"/>
      <c r="U35" s="64"/>
      <c r="V35" s="64"/>
    </row>
    <row r="36" spans="1:22" ht="18" customHeight="1" x14ac:dyDescent="0.2">
      <c r="A36" s="250"/>
      <c r="B36" s="85" t="s">
        <v>13</v>
      </c>
      <c r="C36" s="22">
        <f t="shared" si="15"/>
        <v>3.5837718347519825E-4</v>
      </c>
      <c r="D36" s="22">
        <f t="shared" si="15"/>
        <v>4.1053879506769279E-4</v>
      </c>
      <c r="E36" s="22">
        <f t="shared" si="15"/>
        <v>3.6666491369657407E-4</v>
      </c>
      <c r="F36" s="22">
        <f t="shared" si="15"/>
        <v>4.0491199831658038E-4</v>
      </c>
      <c r="G36" s="22">
        <f t="shared" si="15"/>
        <v>3.8103865283759154E-4</v>
      </c>
      <c r="H36" s="22">
        <f t="shared" si="15"/>
        <v>4.4928943032678843E-4</v>
      </c>
      <c r="I36" s="22">
        <f t="shared" si="15"/>
        <v>4.0539975351585054E-4</v>
      </c>
      <c r="J36" s="22">
        <f t="shared" si="15"/>
        <v>3.6093797350365738E-4</v>
      </c>
      <c r="K36" s="22">
        <f t="shared" si="15"/>
        <v>3.7752898331945713E-4</v>
      </c>
      <c r="L36" s="22">
        <f t="shared" si="15"/>
        <v>3.9113363341396819E-4</v>
      </c>
      <c r="M36" s="22">
        <f t="shared" si="15"/>
        <v>3.9618663122525883E-4</v>
      </c>
      <c r="N36" s="22">
        <f t="shared" ref="N36:O36" si="31">N14/N$20</f>
        <v>3.8151362855650187E-4</v>
      </c>
      <c r="O36" s="22">
        <f t="shared" si="31"/>
        <v>5.1407168524467909E-4</v>
      </c>
      <c r="P36" s="22">
        <f t="shared" ref="P36" si="32">P14/P$20</f>
        <v>4.4065252961213473E-4</v>
      </c>
      <c r="Q36" s="64"/>
      <c r="R36" s="64"/>
      <c r="S36" s="64"/>
      <c r="T36" s="64"/>
      <c r="U36" s="64"/>
      <c r="V36" s="64"/>
    </row>
    <row r="37" spans="1:22" ht="18" customHeight="1" x14ac:dyDescent="0.2">
      <c r="A37" s="250"/>
      <c r="B37" s="85" t="s">
        <v>14</v>
      </c>
      <c r="C37" s="22">
        <f t="shared" si="15"/>
        <v>3.8578997733634744E-6</v>
      </c>
      <c r="D37" s="22">
        <f t="shared" si="15"/>
        <v>6.5731036159717559E-6</v>
      </c>
      <c r="E37" s="22">
        <f t="shared" si="15"/>
        <v>6.5844447600209553E-6</v>
      </c>
      <c r="F37" s="22">
        <f t="shared" si="15"/>
        <v>6.006600372600672E-6</v>
      </c>
      <c r="G37" s="22">
        <f t="shared" si="15"/>
        <v>6.2149732847356319E-6</v>
      </c>
      <c r="H37" s="22">
        <f t="shared" si="15"/>
        <v>5.9066431799958909E-6</v>
      </c>
      <c r="I37" s="22">
        <f t="shared" si="15"/>
        <v>5.1181621926715697E-6</v>
      </c>
      <c r="J37" s="22">
        <f t="shared" si="15"/>
        <v>8.1459015971861533E-6</v>
      </c>
      <c r="K37" s="22">
        <f t="shared" si="15"/>
        <v>8.0270552264501351E-6</v>
      </c>
      <c r="L37" s="22">
        <f t="shared" si="15"/>
        <v>7.8073488218733585E-6</v>
      </c>
      <c r="M37" s="22">
        <f t="shared" si="15"/>
        <v>7.531961098308947E-6</v>
      </c>
      <c r="N37" s="22">
        <f t="shared" ref="N37:O37" si="33">N15/N$20</f>
        <v>7.888682561806024E-6</v>
      </c>
      <c r="O37" s="22">
        <f t="shared" si="33"/>
        <v>9.2002489940354984E-6</v>
      </c>
      <c r="P37" s="22">
        <f t="shared" ref="P37" si="34">P15/P$20</f>
        <v>6.7534791558139424E-6</v>
      </c>
      <c r="Q37" s="64"/>
      <c r="R37" s="64"/>
      <c r="S37" s="64"/>
      <c r="T37" s="64"/>
      <c r="U37" s="64"/>
      <c r="V37" s="64"/>
    </row>
    <row r="38" spans="1:22" ht="18" customHeight="1" x14ac:dyDescent="0.2">
      <c r="A38" s="251"/>
      <c r="B38" s="10" t="s">
        <v>25</v>
      </c>
      <c r="C38" s="52">
        <f t="shared" si="15"/>
        <v>0.25145348131943918</v>
      </c>
      <c r="D38" s="52">
        <f t="shared" si="15"/>
        <v>0.22583060216961276</v>
      </c>
      <c r="E38" s="52">
        <f t="shared" si="15"/>
        <v>0.20194113526000057</v>
      </c>
      <c r="F38" s="52">
        <f t="shared" si="15"/>
        <v>0.22863394031478726</v>
      </c>
      <c r="G38" s="52">
        <f t="shared" si="15"/>
        <v>0.2331668580048247</v>
      </c>
      <c r="H38" s="52">
        <f t="shared" si="15"/>
        <v>0.22156876956388227</v>
      </c>
      <c r="I38" s="52">
        <f t="shared" si="15"/>
        <v>0.17896369331841561</v>
      </c>
      <c r="J38" s="52">
        <f t="shared" si="15"/>
        <v>0.19948576370193699</v>
      </c>
      <c r="K38" s="52">
        <f t="shared" si="15"/>
        <v>0.14543768121742709</v>
      </c>
      <c r="L38" s="52">
        <f t="shared" si="15"/>
        <v>0.14816518158843542</v>
      </c>
      <c r="M38" s="52">
        <f t="shared" si="15"/>
        <v>0.12709864283932762</v>
      </c>
      <c r="N38" s="52">
        <f t="shared" ref="N38:O38" si="35">N16/N$20</f>
        <v>0.14522941758491101</v>
      </c>
      <c r="O38" s="52">
        <f t="shared" si="35"/>
        <v>0.13795739424803419</v>
      </c>
      <c r="P38" s="52">
        <f t="shared" ref="P38" si="36">P16/P$20</f>
        <v>0.14205492281508322</v>
      </c>
    </row>
    <row r="39" spans="1:22" ht="18" customHeight="1" x14ac:dyDescent="0.2">
      <c r="A39" s="259" t="s">
        <v>21</v>
      </c>
      <c r="B39" s="260"/>
      <c r="C39" s="52">
        <f t="shared" si="15"/>
        <v>0.1326566875547584</v>
      </c>
      <c r="D39" s="52">
        <f t="shared" si="15"/>
        <v>0.14777672756067881</v>
      </c>
      <c r="E39" s="52">
        <f t="shared" si="15"/>
        <v>0.20080073864044076</v>
      </c>
      <c r="F39" s="52">
        <f t="shared" si="15"/>
        <v>0.15638473522376162</v>
      </c>
      <c r="G39" s="52">
        <f t="shared" si="15"/>
        <v>0.13629846849251429</v>
      </c>
      <c r="H39" s="52">
        <f t="shared" si="15"/>
        <v>0.14905898775558274</v>
      </c>
      <c r="I39" s="52">
        <f t="shared" si="15"/>
        <v>0.13116472925792264</v>
      </c>
      <c r="J39" s="52">
        <f t="shared" si="15"/>
        <v>0.14055441698413229</v>
      </c>
      <c r="K39" s="52">
        <f t="shared" si="15"/>
        <v>0.16246209262330483</v>
      </c>
      <c r="L39" s="52">
        <f t="shared" si="15"/>
        <v>0.17887292530293036</v>
      </c>
      <c r="M39" s="52">
        <f t="shared" si="15"/>
        <v>0.18954399943888697</v>
      </c>
      <c r="N39" s="52">
        <f t="shared" ref="N39:O39" si="37">N17/N$20</f>
        <v>0.18116212754384001</v>
      </c>
      <c r="O39" s="52">
        <f t="shared" si="37"/>
        <v>0.16172132939578554</v>
      </c>
      <c r="P39" s="52">
        <f t="shared" ref="P39" si="38">P17/P$20</f>
        <v>0.17596240844382161</v>
      </c>
    </row>
    <row r="40" spans="1:22" ht="18" customHeight="1" x14ac:dyDescent="0.2">
      <c r="A40" s="244" t="s">
        <v>0</v>
      </c>
      <c r="B40" s="244"/>
      <c r="C40" s="22">
        <f t="shared" si="15"/>
        <v>0.15065329109143577</v>
      </c>
      <c r="D40" s="22">
        <f t="shared" si="15"/>
        <v>0.15373231079085833</v>
      </c>
      <c r="E40" s="22">
        <f t="shared" si="15"/>
        <v>0.16756300160256216</v>
      </c>
      <c r="F40" s="22">
        <f t="shared" si="15"/>
        <v>0.13445926246432316</v>
      </c>
      <c r="G40" s="22">
        <f t="shared" si="15"/>
        <v>0.13050358817010121</v>
      </c>
      <c r="H40" s="22">
        <f t="shared" si="15"/>
        <v>0.14193442489262595</v>
      </c>
      <c r="I40" s="22">
        <f t="shared" si="15"/>
        <v>0.16748419205303217</v>
      </c>
      <c r="J40" s="22">
        <f t="shared" si="15"/>
        <v>0.15899034989070851</v>
      </c>
      <c r="K40" s="22">
        <f t="shared" si="15"/>
        <v>0.18935796679200706</v>
      </c>
      <c r="L40" s="22">
        <f t="shared" si="15"/>
        <v>0.19810823418119511</v>
      </c>
      <c r="M40" s="22">
        <f t="shared" si="15"/>
        <v>0.18607544610850416</v>
      </c>
      <c r="N40" s="22">
        <f t="shared" ref="N40:O40" si="39">N18/N$20</f>
        <v>0.18881220762661077</v>
      </c>
      <c r="O40" s="22">
        <f t="shared" si="39"/>
        <v>0.19811039330163657</v>
      </c>
      <c r="P40" s="22">
        <f t="shared" ref="P40" si="40">P18/P$20</f>
        <v>0.19214132069962422</v>
      </c>
    </row>
    <row r="41" spans="1:22" ht="18" customHeight="1" x14ac:dyDescent="0.2">
      <c r="A41" s="245" t="s">
        <v>22</v>
      </c>
      <c r="B41" s="245"/>
      <c r="C41" s="22">
        <f t="shared" si="15"/>
        <v>4.7878230797881505E-2</v>
      </c>
      <c r="D41" s="22">
        <f t="shared" si="15"/>
        <v>4.7597672674778567E-2</v>
      </c>
      <c r="E41" s="22">
        <f t="shared" si="15"/>
        <v>4.6285464926055231E-2</v>
      </c>
      <c r="F41" s="22">
        <f t="shared" si="15"/>
        <v>5.2832416787607722E-2</v>
      </c>
      <c r="G41" s="22">
        <f t="shared" si="15"/>
        <v>5.1909847916780008E-2</v>
      </c>
      <c r="H41" s="22">
        <f t="shared" si="15"/>
        <v>4.9578521300103824E-2</v>
      </c>
      <c r="I41" s="22">
        <f t="shared" si="15"/>
        <v>5.4172080440883175E-2</v>
      </c>
      <c r="J41" s="22">
        <f t="shared" si="15"/>
        <v>4.6669456796526579E-2</v>
      </c>
      <c r="K41" s="22">
        <f t="shared" si="15"/>
        <v>4.2814244869785682E-2</v>
      </c>
      <c r="L41" s="22">
        <f t="shared" si="15"/>
        <v>3.831020668739378E-2</v>
      </c>
      <c r="M41" s="22">
        <f t="shared" si="15"/>
        <v>3.9827926307798994E-2</v>
      </c>
      <c r="N41" s="22">
        <f t="shared" ref="N41:O42" si="41">N19/N$20</f>
        <v>2.5278869302220525E-2</v>
      </c>
      <c r="O41" s="22">
        <f t="shared" si="41"/>
        <v>2.0806852163201127E-2</v>
      </c>
      <c r="P41" s="22">
        <f t="shared" ref="P41" si="42">P19/P$20</f>
        <v>2.046885395806998E-2</v>
      </c>
    </row>
    <row r="42" spans="1:22" ht="18" customHeight="1" x14ac:dyDescent="0.2">
      <c r="A42" s="242" t="s">
        <v>26</v>
      </c>
      <c r="B42" s="242"/>
      <c r="C42" s="22">
        <f t="shared" si="15"/>
        <v>1</v>
      </c>
      <c r="D42" s="22">
        <f t="shared" si="15"/>
        <v>1</v>
      </c>
      <c r="E42" s="22">
        <f t="shared" si="15"/>
        <v>1</v>
      </c>
      <c r="F42" s="22">
        <f t="shared" si="15"/>
        <v>1</v>
      </c>
      <c r="G42" s="22">
        <f t="shared" si="15"/>
        <v>1</v>
      </c>
      <c r="H42" s="22">
        <f t="shared" si="15"/>
        <v>1</v>
      </c>
      <c r="I42" s="22">
        <f t="shared" si="15"/>
        <v>1</v>
      </c>
      <c r="J42" s="22">
        <f t="shared" si="15"/>
        <v>1</v>
      </c>
      <c r="K42" s="22">
        <f t="shared" si="15"/>
        <v>1</v>
      </c>
      <c r="L42" s="22">
        <f t="shared" si="15"/>
        <v>1</v>
      </c>
      <c r="M42" s="22">
        <f t="shared" si="15"/>
        <v>1</v>
      </c>
      <c r="N42" s="22">
        <f t="shared" ref="N42" si="43">N20/N$20</f>
        <v>1</v>
      </c>
      <c r="O42" s="22">
        <f t="shared" si="41"/>
        <v>1</v>
      </c>
      <c r="P42" s="22">
        <f>P20/P$20</f>
        <v>1</v>
      </c>
    </row>
    <row r="43" spans="1:22" x14ac:dyDescent="0.2">
      <c r="P43" s="15"/>
    </row>
    <row r="44" spans="1:22" x14ac:dyDescent="0.2">
      <c r="P44" s="15"/>
    </row>
    <row r="45" spans="1:22" x14ac:dyDescent="0.2">
      <c r="P45" s="15"/>
    </row>
    <row r="46" spans="1:22" x14ac:dyDescent="0.2">
      <c r="P46" s="15"/>
    </row>
    <row r="47" spans="1:22" x14ac:dyDescent="0.2">
      <c r="P47" s="15"/>
    </row>
    <row r="48" spans="1:22" x14ac:dyDescent="0.2">
      <c r="P48" s="15"/>
    </row>
  </sheetData>
  <mergeCells count="21">
    <mergeCell ref="C25:P25"/>
    <mergeCell ref="A25:A26"/>
    <mergeCell ref="B25:B26"/>
    <mergeCell ref="A17:B17"/>
    <mergeCell ref="A42:B42"/>
    <mergeCell ref="A27:A32"/>
    <mergeCell ref="A33:A38"/>
    <mergeCell ref="A39:B39"/>
    <mergeCell ref="A40:B40"/>
    <mergeCell ref="A41:B41"/>
    <mergeCell ref="AB3:AB4"/>
    <mergeCell ref="AB5:AB20"/>
    <mergeCell ref="A5:A10"/>
    <mergeCell ref="A3:A4"/>
    <mergeCell ref="B3:B4"/>
    <mergeCell ref="A11:A16"/>
    <mergeCell ref="A18:B18"/>
    <mergeCell ref="A19:B19"/>
    <mergeCell ref="A20:B20"/>
    <mergeCell ref="C3:P3"/>
    <mergeCell ref="R3:AA3"/>
  </mergeCells>
  <phoneticPr fontId="2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34"/>
  <sheetViews>
    <sheetView topLeftCell="D1" zoomScale="90" zoomScaleNormal="90" workbookViewId="0">
      <selection activeCell="T18" sqref="T18"/>
    </sheetView>
  </sheetViews>
  <sheetFormatPr defaultRowHeight="12.75" x14ac:dyDescent="0.2"/>
  <cols>
    <col min="1" max="1" width="13.85546875" customWidth="1"/>
    <col min="2" max="2" width="29.42578125" customWidth="1"/>
    <col min="3" max="15" width="9" customWidth="1"/>
    <col min="16" max="16" width="8.7109375" customWidth="1"/>
    <col min="17" max="17" width="10.140625" bestFit="1" customWidth="1"/>
    <col min="18" max="20" width="9.28515625" bestFit="1" customWidth="1"/>
    <col min="21" max="21" width="9.28515625" customWidth="1"/>
    <col min="22" max="23" width="9.28515625" bestFit="1" customWidth="1"/>
    <col min="24" max="24" width="9.85546875" bestFit="1" customWidth="1"/>
    <col min="25" max="25" width="11" customWidth="1"/>
    <col min="26" max="26" width="10" bestFit="1" customWidth="1"/>
    <col min="27" max="27" width="9.7109375" bestFit="1" customWidth="1"/>
    <col min="28" max="28" width="11.5703125" customWidth="1"/>
  </cols>
  <sheetData>
    <row r="1" spans="1:28" ht="15.75" x14ac:dyDescent="0.25">
      <c r="A1" s="1" t="s">
        <v>40</v>
      </c>
    </row>
    <row r="3" spans="1:28" ht="17.25" customHeight="1" x14ac:dyDescent="0.2">
      <c r="A3" s="243" t="s">
        <v>3</v>
      </c>
      <c r="B3" s="243" t="s">
        <v>4</v>
      </c>
      <c r="C3" s="241" t="s">
        <v>5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R3" s="241" t="s">
        <v>8</v>
      </c>
      <c r="S3" s="241"/>
      <c r="T3" s="241"/>
      <c r="U3" s="241"/>
      <c r="V3" s="241"/>
      <c r="W3" s="241"/>
      <c r="X3" s="241"/>
      <c r="Y3" s="241"/>
      <c r="Z3" s="241"/>
      <c r="AA3" s="241"/>
      <c r="AB3" s="235" t="s">
        <v>23</v>
      </c>
    </row>
    <row r="4" spans="1:28" ht="17.25" customHeight="1" x14ac:dyDescent="0.2">
      <c r="A4" s="243"/>
      <c r="B4" s="243"/>
      <c r="C4" s="34">
        <v>2005</v>
      </c>
      <c r="D4" s="34">
        <v>2006</v>
      </c>
      <c r="E4" s="34">
        <v>2007</v>
      </c>
      <c r="F4" s="34">
        <v>2008</v>
      </c>
      <c r="G4" s="34">
        <v>2009</v>
      </c>
      <c r="H4" s="34">
        <v>2010</v>
      </c>
      <c r="I4" s="34">
        <v>2011</v>
      </c>
      <c r="J4" s="34">
        <v>2012</v>
      </c>
      <c r="K4" s="34">
        <v>2013</v>
      </c>
      <c r="L4" s="34">
        <v>2014</v>
      </c>
      <c r="M4" s="34">
        <v>2015</v>
      </c>
      <c r="N4" s="34">
        <v>2016</v>
      </c>
      <c r="O4" s="49">
        <v>2017</v>
      </c>
      <c r="P4" s="49">
        <v>2018</v>
      </c>
      <c r="R4" s="110" t="s">
        <v>84</v>
      </c>
      <c r="S4" s="61" t="s">
        <v>70</v>
      </c>
      <c r="T4" s="35" t="s">
        <v>68</v>
      </c>
      <c r="U4" s="35" t="s">
        <v>90</v>
      </c>
      <c r="V4" s="35" t="s">
        <v>31</v>
      </c>
      <c r="W4" s="35" t="s">
        <v>10</v>
      </c>
      <c r="X4" s="35" t="s">
        <v>7</v>
      </c>
      <c r="Y4" s="35" t="s">
        <v>67</v>
      </c>
      <c r="Z4" s="49" t="s">
        <v>71</v>
      </c>
      <c r="AA4" s="49" t="s">
        <v>85</v>
      </c>
      <c r="AB4" s="236"/>
    </row>
    <row r="5" spans="1:28" ht="17.25" customHeight="1" x14ac:dyDescent="0.2">
      <c r="A5" s="246" t="s">
        <v>6</v>
      </c>
      <c r="B5" s="9" t="s">
        <v>19</v>
      </c>
      <c r="C5" s="90">
        <v>9.9304684456260262</v>
      </c>
      <c r="D5" s="90">
        <v>8.5314272175899646</v>
      </c>
      <c r="E5" s="90">
        <v>10.065175282255993</v>
      </c>
      <c r="F5" s="90">
        <v>4.5222809441343745</v>
      </c>
      <c r="G5" s="90">
        <v>5.295345029631795</v>
      </c>
      <c r="H5" s="90">
        <v>4.7973803376431405</v>
      </c>
      <c r="I5" s="90">
        <v>3.42129789124475</v>
      </c>
      <c r="J5" s="90">
        <v>3.2197484805763681</v>
      </c>
      <c r="K5" s="90">
        <v>2.7718917910194882</v>
      </c>
      <c r="L5" s="91">
        <v>2.8148578322308011</v>
      </c>
      <c r="M5" s="91">
        <v>3.7042241659199124</v>
      </c>
      <c r="N5" s="91">
        <v>3.4025818348031938</v>
      </c>
      <c r="O5" s="92">
        <v>2.0856587902597523</v>
      </c>
      <c r="P5" s="92">
        <v>1.5643920307077652</v>
      </c>
      <c r="R5" s="55">
        <f t="shared" ref="R5:R16" si="0">(P5-O5)/O5</f>
        <v>-0.24992906892841635</v>
      </c>
      <c r="S5" s="101">
        <f t="shared" ref="S5:S16" si="1">(O5-N5)/N5</f>
        <v>-0.38703640602360784</v>
      </c>
      <c r="T5" s="16">
        <f t="shared" ref="T5:T16" si="2">(N5-M5)/M5</f>
        <v>-8.1431986188073582E-2</v>
      </c>
      <c r="U5" s="16">
        <f t="shared" ref="U5:U16" si="3">(M5-L5)/L5</f>
        <v>0.31595426365966062</v>
      </c>
      <c r="V5" s="16">
        <f t="shared" ref="V5:V16" si="4">(K5-C5)/C5</f>
        <v>-0.72086998652713152</v>
      </c>
      <c r="W5" s="16">
        <f t="shared" ref="W5:W16" si="5">(L5-C5)/C5</f>
        <v>-0.71654329827001928</v>
      </c>
      <c r="X5" s="16">
        <f t="shared" ref="X5:X16" si="6">(M5-C5)/C5</f>
        <v>-0.62698394479552721</v>
      </c>
      <c r="Y5" s="16">
        <f t="shared" ref="Y5:Y16" si="7">(N5-C5)/C5</f>
        <v>-0.65735938305086761</v>
      </c>
      <c r="Z5" s="102">
        <f t="shared" ref="Z5:Z16" si="8">(O5-C5)/C5</f>
        <v>-0.78997377599257146</v>
      </c>
      <c r="AA5" s="102">
        <f t="shared" ref="AA5:AA16" si="9">(P5-C5)/C5</f>
        <v>-0.84246543460929912</v>
      </c>
      <c r="AB5" s="261" t="s">
        <v>24</v>
      </c>
    </row>
    <row r="6" spans="1:28" ht="17.25" customHeight="1" x14ac:dyDescent="0.2">
      <c r="A6" s="247"/>
      <c r="B6" s="97" t="s">
        <v>20</v>
      </c>
      <c r="C6" s="90">
        <v>12.660014450000002</v>
      </c>
      <c r="D6" s="90">
        <v>11.601011003999998</v>
      </c>
      <c r="E6" s="90">
        <v>6.3422945779999997</v>
      </c>
      <c r="F6" s="90">
        <v>10.327671697000001</v>
      </c>
      <c r="G6" s="90">
        <v>8.7736373299999997</v>
      </c>
      <c r="H6" s="90">
        <v>8.5604385580000013</v>
      </c>
      <c r="I6" s="90">
        <v>10.796615408524653</v>
      </c>
      <c r="J6" s="90">
        <v>9.1653904721498396</v>
      </c>
      <c r="K6" s="90">
        <v>7.0533011832163988</v>
      </c>
      <c r="L6" s="91">
        <v>6.1415930593249506</v>
      </c>
      <c r="M6" s="91">
        <v>7.8823306046569002</v>
      </c>
      <c r="N6" s="91">
        <v>8.2310721000000004</v>
      </c>
      <c r="O6" s="92">
        <v>7.2093036999999995</v>
      </c>
      <c r="P6" s="92">
        <v>7.2362716999999996</v>
      </c>
      <c r="R6" s="55">
        <f t="shared" si="0"/>
        <v>3.7407218674946519E-3</v>
      </c>
      <c r="S6" s="101">
        <f t="shared" si="1"/>
        <v>-0.12413551814228439</v>
      </c>
      <c r="T6" s="16">
        <f t="shared" si="2"/>
        <v>4.4243449410389227E-2</v>
      </c>
      <c r="U6" s="16">
        <f t="shared" si="3"/>
        <v>0.28343420485812548</v>
      </c>
      <c r="V6" s="16">
        <f t="shared" si="4"/>
        <v>-0.44286784102237753</v>
      </c>
      <c r="W6" s="16">
        <f t="shared" si="5"/>
        <v>-0.5148826185324813</v>
      </c>
      <c r="X6" s="16">
        <f t="shared" si="6"/>
        <v>-0.37738375925337914</v>
      </c>
      <c r="Y6" s="16">
        <f t="shared" si="7"/>
        <v>-0.34983706910381929</v>
      </c>
      <c r="Z6" s="102">
        <f t="shared" si="8"/>
        <v>-0.43054538140752291</v>
      </c>
      <c r="AA6" s="102">
        <f t="shared" si="9"/>
        <v>-0.42841521006320821</v>
      </c>
      <c r="AB6" s="262"/>
    </row>
    <row r="7" spans="1:28" ht="17.25" customHeight="1" x14ac:dyDescent="0.2">
      <c r="A7" s="247"/>
      <c r="B7" s="97" t="s">
        <v>33</v>
      </c>
      <c r="C7" s="90">
        <v>1.2746807167417098</v>
      </c>
      <c r="D7" s="90">
        <v>1.4842772620363931</v>
      </c>
      <c r="E7" s="90">
        <v>1.3816968950536155</v>
      </c>
      <c r="F7" s="90">
        <v>1.2721571352731551</v>
      </c>
      <c r="G7" s="90">
        <v>1.1533323914573379</v>
      </c>
      <c r="H7" s="90">
        <v>0.91469225075463123</v>
      </c>
      <c r="I7" s="90">
        <v>1.2094307331359702</v>
      </c>
      <c r="J7" s="90">
        <v>1.121935621259442</v>
      </c>
      <c r="K7" s="90">
        <v>1.3098388467127731</v>
      </c>
      <c r="L7" s="91">
        <v>1.3086288582875121</v>
      </c>
      <c r="M7" s="91">
        <v>1.3374501468840867</v>
      </c>
      <c r="N7" s="91">
        <v>0.96178120780509602</v>
      </c>
      <c r="O7" s="92">
        <v>0.92334811433794284</v>
      </c>
      <c r="P7" s="92">
        <v>1.4061040037053918</v>
      </c>
      <c r="R7" s="55">
        <f t="shared" si="0"/>
        <v>0.5228319437394352</v>
      </c>
      <c r="S7" s="101">
        <f t="shared" si="1"/>
        <v>-3.9960328976339915E-2</v>
      </c>
      <c r="T7" s="16">
        <f t="shared" si="2"/>
        <v>-0.28088444264947166</v>
      </c>
      <c r="U7" s="16">
        <f t="shared" si="3"/>
        <v>2.2024035626335276E-2</v>
      </c>
      <c r="V7" s="16">
        <f t="shared" si="4"/>
        <v>2.7581910912509243E-2</v>
      </c>
      <c r="W7" s="16">
        <f t="shared" si="5"/>
        <v>2.6632662673817819E-2</v>
      </c>
      <c r="X7" s="16">
        <f t="shared" si="6"/>
        <v>4.9243257011705427E-2</v>
      </c>
      <c r="Y7" s="16">
        <f t="shared" si="7"/>
        <v>-0.24547285043774378</v>
      </c>
      <c r="Z7" s="102">
        <f t="shared" si="8"/>
        <v>-0.27562400355583155</v>
      </c>
      <c r="AA7" s="102">
        <f t="shared" si="9"/>
        <v>0.10310290666326324</v>
      </c>
      <c r="AB7" s="262"/>
    </row>
    <row r="8" spans="1:28" ht="17.25" customHeight="1" x14ac:dyDescent="0.2">
      <c r="A8" s="247"/>
      <c r="B8" s="8" t="s">
        <v>34</v>
      </c>
      <c r="C8" s="90">
        <v>0.67990148743940071</v>
      </c>
      <c r="D8" s="90">
        <v>0.7990354906126047</v>
      </c>
      <c r="E8" s="90">
        <v>0.82191936765094775</v>
      </c>
      <c r="F8" s="90">
        <v>0.85989717132831611</v>
      </c>
      <c r="G8" s="90">
        <v>0.8256400693029563</v>
      </c>
      <c r="H8" s="90">
        <v>1.0124539373777839</v>
      </c>
      <c r="I8" s="90">
        <v>1.0005000242967383</v>
      </c>
      <c r="J8" s="90">
        <v>1.0036182764957204</v>
      </c>
      <c r="K8" s="90">
        <v>0.88573011551114655</v>
      </c>
      <c r="L8" s="91">
        <v>0.77185053589807862</v>
      </c>
      <c r="M8" s="91">
        <v>0.65115208904968158</v>
      </c>
      <c r="N8" s="91">
        <v>0.71224481803716555</v>
      </c>
      <c r="O8" s="92">
        <v>0.7949210340782803</v>
      </c>
      <c r="P8" s="92">
        <v>0.82584667434809245</v>
      </c>
      <c r="R8" s="55">
        <f t="shared" si="0"/>
        <v>3.8904040708484675E-2</v>
      </c>
      <c r="S8" s="101">
        <f t="shared" si="1"/>
        <v>0.11607836792545205</v>
      </c>
      <c r="T8" s="16">
        <f t="shared" si="2"/>
        <v>9.3822518601829621E-2</v>
      </c>
      <c r="U8" s="16">
        <f t="shared" si="3"/>
        <v>-0.1563754136776748</v>
      </c>
      <c r="V8" s="16">
        <f t="shared" si="4"/>
        <v>0.30273301628876237</v>
      </c>
      <c r="W8" s="16">
        <f t="shared" si="5"/>
        <v>0.13523878114308918</v>
      </c>
      <c r="X8" s="16">
        <f t="shared" si="6"/>
        <v>-4.2284652881100733E-2</v>
      </c>
      <c r="Y8" s="16">
        <f t="shared" si="7"/>
        <v>4.7570613089219907E-2</v>
      </c>
      <c r="Z8" s="102">
        <f t="shared" si="8"/>
        <v>0.16917090014328176</v>
      </c>
      <c r="AA8" s="102">
        <f t="shared" si="9"/>
        <v>0.21465637243763167</v>
      </c>
      <c r="AB8" s="262"/>
    </row>
    <row r="9" spans="1:28" ht="17.25" customHeight="1" x14ac:dyDescent="0.2">
      <c r="A9" s="247"/>
      <c r="B9" s="97" t="s">
        <v>35</v>
      </c>
      <c r="C9" s="90">
        <v>0.87921518971514134</v>
      </c>
      <c r="D9" s="90">
        <v>1.0128265788448017</v>
      </c>
      <c r="E9" s="90">
        <v>0.87644393354770045</v>
      </c>
      <c r="F9" s="90">
        <v>0.65329180112896668</v>
      </c>
      <c r="G9" s="90">
        <v>0.67491771991488714</v>
      </c>
      <c r="H9" s="90">
        <v>0.7747171621424529</v>
      </c>
      <c r="I9" s="90">
        <v>0.90120512601168512</v>
      </c>
      <c r="J9" s="90">
        <v>0.65526396038784152</v>
      </c>
      <c r="K9" s="90">
        <v>0.72244724876537736</v>
      </c>
      <c r="L9" s="91">
        <v>0.69811932794715281</v>
      </c>
      <c r="M9" s="91">
        <v>0.54294404384285611</v>
      </c>
      <c r="N9" s="91">
        <v>0.61523212478754707</v>
      </c>
      <c r="O9" s="92">
        <v>0.64228345001143861</v>
      </c>
      <c r="P9" s="92">
        <v>0.64615599739038698</v>
      </c>
      <c r="R9" s="55">
        <f t="shared" si="0"/>
        <v>6.029343242270075E-3</v>
      </c>
      <c r="S9" s="101">
        <f t="shared" si="1"/>
        <v>4.3969298958881478E-2</v>
      </c>
      <c r="T9" s="16">
        <f t="shared" si="2"/>
        <v>0.13314094106834562</v>
      </c>
      <c r="U9" s="16">
        <f t="shared" si="3"/>
        <v>-0.2222761609545974</v>
      </c>
      <c r="V9" s="16">
        <f t="shared" si="4"/>
        <v>-0.17830440463677105</v>
      </c>
      <c r="W9" s="16">
        <f t="shared" si="5"/>
        <v>-0.20597444617245766</v>
      </c>
      <c r="X9" s="16">
        <f t="shared" si="6"/>
        <v>-0.38246739797709178</v>
      </c>
      <c r="Y9" s="16">
        <f t="shared" si="7"/>
        <v>-0.30024852620337766</v>
      </c>
      <c r="Z9" s="102">
        <f t="shared" si="8"/>
        <v>-0.26948094445509607</v>
      </c>
      <c r="AA9" s="102">
        <f t="shared" si="9"/>
        <v>-0.26507639432419688</v>
      </c>
      <c r="AB9" s="262"/>
    </row>
    <row r="10" spans="1:28" ht="17.25" customHeight="1" x14ac:dyDescent="0.2">
      <c r="A10" s="248"/>
      <c r="B10" s="10" t="s">
        <v>25</v>
      </c>
      <c r="C10" s="31">
        <f t="shared" ref="C10:O10" si="10">SUM(C5:C9)</f>
        <v>25.424280289522279</v>
      </c>
      <c r="D10" s="31">
        <f t="shared" si="10"/>
        <v>23.428577553083763</v>
      </c>
      <c r="E10" s="31">
        <f t="shared" si="10"/>
        <v>19.487530056508259</v>
      </c>
      <c r="F10" s="31">
        <f t="shared" si="10"/>
        <v>17.635298748864813</v>
      </c>
      <c r="G10" s="31">
        <f t="shared" si="10"/>
        <v>16.722872540306977</v>
      </c>
      <c r="H10" s="31">
        <f t="shared" si="10"/>
        <v>16.059682245918008</v>
      </c>
      <c r="I10" s="31">
        <f t="shared" si="10"/>
        <v>17.329049183213797</v>
      </c>
      <c r="J10" s="31">
        <f t="shared" si="10"/>
        <v>15.165956810869213</v>
      </c>
      <c r="K10" s="31">
        <f t="shared" si="10"/>
        <v>12.743209185225183</v>
      </c>
      <c r="L10" s="31">
        <f t="shared" si="10"/>
        <v>11.735049613688496</v>
      </c>
      <c r="M10" s="31">
        <f t="shared" si="10"/>
        <v>14.118101050353436</v>
      </c>
      <c r="N10" s="31">
        <f t="shared" si="10"/>
        <v>13.922912085433001</v>
      </c>
      <c r="O10" s="31">
        <f t="shared" si="10"/>
        <v>11.655515088687414</v>
      </c>
      <c r="P10" s="31">
        <f t="shared" ref="P10" si="11">SUM(P5:P9)</f>
        <v>11.678770406151637</v>
      </c>
      <c r="R10" s="56">
        <f t="shared" si="0"/>
        <v>1.9952200556793763E-3</v>
      </c>
      <c r="S10" s="57">
        <f t="shared" si="1"/>
        <v>-0.16285364604994354</v>
      </c>
      <c r="T10" s="52">
        <f t="shared" si="2"/>
        <v>-1.3825440420370741E-2</v>
      </c>
      <c r="U10" s="52">
        <f t="shared" si="3"/>
        <v>0.20307127069025771</v>
      </c>
      <c r="V10" s="52">
        <f t="shared" si="4"/>
        <v>-0.49877797758244324</v>
      </c>
      <c r="W10" s="52">
        <f t="shared" si="5"/>
        <v>-0.53843139392525174</v>
      </c>
      <c r="X10" s="52">
        <f t="shared" si="6"/>
        <v>-0.44470007057892158</v>
      </c>
      <c r="Y10" s="52">
        <f t="shared" si="7"/>
        <v>-0.45237733666856883</v>
      </c>
      <c r="Z10" s="51">
        <f t="shared" si="8"/>
        <v>-0.5415596840516731</v>
      </c>
      <c r="AA10" s="51">
        <f t="shared" si="9"/>
        <v>-0.54064499473896099</v>
      </c>
      <c r="AB10" s="262"/>
    </row>
    <row r="11" spans="1:28" ht="17.25" customHeight="1" x14ac:dyDescent="0.2">
      <c r="A11" s="264" t="s">
        <v>29</v>
      </c>
      <c r="B11" s="8" t="s">
        <v>9</v>
      </c>
      <c r="C11" s="90">
        <v>0.10208689500000001</v>
      </c>
      <c r="D11" s="90">
        <v>7.46027051E-2</v>
      </c>
      <c r="E11" s="90">
        <v>0.13325291726062019</v>
      </c>
      <c r="F11" s="90">
        <v>0.13441480739624037</v>
      </c>
      <c r="G11" s="90">
        <v>2.2070517200000001E-2</v>
      </c>
      <c r="H11" s="90">
        <v>2.3848638421240374E-2</v>
      </c>
      <c r="I11" s="90">
        <v>0.31067463274768298</v>
      </c>
      <c r="J11" s="90">
        <v>2.2018198929124256E-2</v>
      </c>
      <c r="K11" s="90">
        <v>2.2842399867408002E-2</v>
      </c>
      <c r="L11" s="91">
        <v>2.6406020093900043E-2</v>
      </c>
      <c r="M11" s="91">
        <v>2.298983635034E-2</v>
      </c>
      <c r="N11" s="91">
        <v>2.9419931561111248E-2</v>
      </c>
      <c r="O11" s="92">
        <v>2.621048448171729E-2</v>
      </c>
      <c r="P11" s="92">
        <v>2.6525010295497895E-2</v>
      </c>
      <c r="R11" s="55">
        <f t="shared" si="0"/>
        <v>1.1999999999999903E-2</v>
      </c>
      <c r="S11" s="101">
        <f t="shared" si="1"/>
        <v>-0.1090909090909092</v>
      </c>
      <c r="T11" s="16">
        <f t="shared" si="2"/>
        <v>0.27969295269368688</v>
      </c>
      <c r="U11" s="16">
        <f t="shared" si="3"/>
        <v>-0.12937139831796171</v>
      </c>
      <c r="V11" s="16">
        <f t="shared" si="4"/>
        <v>-0.77624552233263633</v>
      </c>
      <c r="W11" s="16">
        <f t="shared" si="5"/>
        <v>-0.74133780742474298</v>
      </c>
      <c r="X11" s="16">
        <f t="shared" si="6"/>
        <v>-0.77480129697019395</v>
      </c>
      <c r="Y11" s="16">
        <f t="shared" si="7"/>
        <v>-0.71181480677699871</v>
      </c>
      <c r="Z11" s="102">
        <f t="shared" si="8"/>
        <v>-0.74325319149223534</v>
      </c>
      <c r="AA11" s="102">
        <f t="shared" si="9"/>
        <v>-0.74017222979014208</v>
      </c>
      <c r="AB11" s="262"/>
    </row>
    <row r="12" spans="1:28" ht="17.25" customHeight="1" x14ac:dyDescent="0.2">
      <c r="A12" s="265"/>
      <c r="B12" s="8" t="s">
        <v>27</v>
      </c>
      <c r="C12" s="90">
        <v>8.2643398674286023E-2</v>
      </c>
      <c r="D12" s="90">
        <v>7.0542938507780734E-2</v>
      </c>
      <c r="E12" s="90">
        <v>8.0346748095737108E-2</v>
      </c>
      <c r="F12" s="90">
        <v>8.3683598315173413E-2</v>
      </c>
      <c r="G12" s="90">
        <v>5.9227752181971287E-2</v>
      </c>
      <c r="H12" s="90">
        <v>5.0416804356866601E-2</v>
      </c>
      <c r="I12" s="90">
        <v>5.1810248701720317E-2</v>
      </c>
      <c r="J12" s="90">
        <v>5.8182032845284289E-2</v>
      </c>
      <c r="K12" s="90">
        <v>6.0644082747222522E-2</v>
      </c>
      <c r="L12" s="91">
        <v>6.3337129345244936E-2</v>
      </c>
      <c r="M12" s="91">
        <v>6.744537553244026E-2</v>
      </c>
      <c r="N12" s="91">
        <v>7.1739214982527902E-2</v>
      </c>
      <c r="O12" s="92">
        <v>7.86696287852401E-2</v>
      </c>
      <c r="P12" s="92">
        <v>9.1206245922182863E-2</v>
      </c>
      <c r="R12" s="55">
        <f t="shared" si="0"/>
        <v>0.15935777669888876</v>
      </c>
      <c r="S12" s="101">
        <f t="shared" si="1"/>
        <v>9.660565430497256E-2</v>
      </c>
      <c r="T12" s="16">
        <f t="shared" si="2"/>
        <v>6.3663956441644631E-2</v>
      </c>
      <c r="U12" s="16">
        <f t="shared" si="3"/>
        <v>6.4863157355958587E-2</v>
      </c>
      <c r="V12" s="16">
        <f t="shared" si="4"/>
        <v>-0.26619568265539462</v>
      </c>
      <c r="W12" s="16">
        <f t="shared" si="5"/>
        <v>-0.23360933406346115</v>
      </c>
      <c r="X12" s="16">
        <f t="shared" si="6"/>
        <v>-0.18389881570268155</v>
      </c>
      <c r="Y12" s="16">
        <f t="shared" si="7"/>
        <v>-0.13194258545360246</v>
      </c>
      <c r="Z12" s="102">
        <f t="shared" si="8"/>
        <v>-4.8083330947064934E-2</v>
      </c>
      <c r="AA12" s="102">
        <f t="shared" si="9"/>
        <v>0.10361199303582268</v>
      </c>
      <c r="AB12" s="262"/>
    </row>
    <row r="13" spans="1:28" s="6" customFormat="1" ht="17.25" customHeight="1" x14ac:dyDescent="0.2">
      <c r="A13" s="266"/>
      <c r="B13" s="10" t="s">
        <v>25</v>
      </c>
      <c r="C13" s="31">
        <f>SUM(C11:C12)</f>
        <v>0.18473029367428603</v>
      </c>
      <c r="D13" s="31">
        <f t="shared" ref="D13:L13" si="12">SUM(D11:D12)</f>
        <v>0.14514564360778073</v>
      </c>
      <c r="E13" s="31">
        <f t="shared" si="12"/>
        <v>0.2135996653563573</v>
      </c>
      <c r="F13" s="31">
        <f t="shared" si="12"/>
        <v>0.21809840571141378</v>
      </c>
      <c r="G13" s="31">
        <f t="shared" si="12"/>
        <v>8.1298269381971294E-2</v>
      </c>
      <c r="H13" s="31">
        <f t="shared" si="12"/>
        <v>7.4265442778106983E-2</v>
      </c>
      <c r="I13" s="31">
        <f t="shared" si="12"/>
        <v>0.36248488144940327</v>
      </c>
      <c r="J13" s="31">
        <f t="shared" si="12"/>
        <v>8.0200231774408548E-2</v>
      </c>
      <c r="K13" s="31">
        <f t="shared" si="12"/>
        <v>8.3486482614630528E-2</v>
      </c>
      <c r="L13" s="31">
        <f t="shared" si="12"/>
        <v>8.9743149439144979E-2</v>
      </c>
      <c r="M13" s="31">
        <f>SUM(M11:M12)</f>
        <v>9.0435211882780253E-2</v>
      </c>
      <c r="N13" s="31">
        <f>SUM(N11:N12)</f>
        <v>0.10115914654363915</v>
      </c>
      <c r="O13" s="31">
        <f>SUM(O11:O12)</f>
        <v>0.1048801132669574</v>
      </c>
      <c r="P13" s="31">
        <f>SUM(P11:P12)</f>
        <v>0.11773125621768075</v>
      </c>
      <c r="Q13" s="134"/>
      <c r="R13" s="56">
        <f t="shared" si="0"/>
        <v>0.1225317417231673</v>
      </c>
      <c r="S13" s="57">
        <f t="shared" si="1"/>
        <v>3.6783294941234529E-2</v>
      </c>
      <c r="T13" s="52">
        <f t="shared" si="2"/>
        <v>0.11858140692763547</v>
      </c>
      <c r="U13" s="52">
        <f t="shared" si="3"/>
        <v>7.7115907783530998E-3</v>
      </c>
      <c r="V13" s="52">
        <f t="shared" si="4"/>
        <v>-0.54806284906452452</v>
      </c>
      <c r="W13" s="52">
        <f t="shared" si="5"/>
        <v>-0.51419365143554152</v>
      </c>
      <c r="X13" s="52">
        <f t="shared" si="6"/>
        <v>-0.51044731167788648</v>
      </c>
      <c r="Y13" s="52">
        <f t="shared" si="7"/>
        <v>-0.45239546513144402</v>
      </c>
      <c r="Z13" s="51">
        <f t="shared" si="8"/>
        <v>-0.43225276601421636</v>
      </c>
      <c r="AA13" s="51">
        <f t="shared" si="9"/>
        <v>-0.3626857085754277</v>
      </c>
      <c r="AB13" s="262"/>
    </row>
    <row r="14" spans="1:28" ht="17.25" customHeight="1" x14ac:dyDescent="0.2">
      <c r="A14" s="244" t="s">
        <v>0</v>
      </c>
      <c r="B14" s="244"/>
      <c r="C14" s="90">
        <v>1.7932440000000001</v>
      </c>
      <c r="D14" s="90">
        <v>1.6217599999999999</v>
      </c>
      <c r="E14" s="90">
        <v>1.965265</v>
      </c>
      <c r="F14" s="90">
        <v>1.7141980000000001</v>
      </c>
      <c r="G14" s="90">
        <v>1.9450689999999999</v>
      </c>
      <c r="H14" s="90">
        <v>1.942822</v>
      </c>
      <c r="I14" s="90">
        <v>1.8805070000000002</v>
      </c>
      <c r="J14" s="90">
        <v>1.797428</v>
      </c>
      <c r="K14" s="90">
        <v>1.887316</v>
      </c>
      <c r="L14" s="91">
        <v>1.5942839999999998</v>
      </c>
      <c r="M14" s="91">
        <v>0.79716100000000001</v>
      </c>
      <c r="N14" s="91">
        <v>0.91445299999999996</v>
      </c>
      <c r="O14" s="92">
        <v>0.96345800000000004</v>
      </c>
      <c r="P14" s="92">
        <v>0.97391300000000003</v>
      </c>
      <c r="R14" s="55">
        <f t="shared" si="0"/>
        <v>1.0851536859935765E-2</v>
      </c>
      <c r="S14" s="101">
        <f t="shared" si="1"/>
        <v>5.3589413561987417E-2</v>
      </c>
      <c r="T14" s="16">
        <f t="shared" si="2"/>
        <v>0.14713715297160793</v>
      </c>
      <c r="U14" s="16">
        <f t="shared" si="3"/>
        <v>-0.4999880824244613</v>
      </c>
      <c r="V14" s="16">
        <f t="shared" si="4"/>
        <v>5.2459118781381639E-2</v>
      </c>
      <c r="W14" s="16">
        <f t="shared" si="5"/>
        <v>-0.11094976478382208</v>
      </c>
      <c r="X14" s="16">
        <f t="shared" si="6"/>
        <v>-0.5554642870685752</v>
      </c>
      <c r="Y14" s="16">
        <f t="shared" si="7"/>
        <v>-0.49005656787364132</v>
      </c>
      <c r="Z14" s="102">
        <f t="shared" si="8"/>
        <v>-0.46272899839620263</v>
      </c>
      <c r="AA14" s="102">
        <f t="shared" si="9"/>
        <v>-0.45689878231852443</v>
      </c>
      <c r="AB14" s="262"/>
    </row>
    <row r="15" spans="1:28" ht="17.25" customHeight="1" x14ac:dyDescent="0.2">
      <c r="A15" s="245" t="s">
        <v>1</v>
      </c>
      <c r="B15" s="245"/>
      <c r="C15" s="90">
        <v>5.2152784320000003E-3</v>
      </c>
      <c r="D15" s="90">
        <v>5.1649444099999995E-3</v>
      </c>
      <c r="E15" s="90">
        <v>4.8845500849999998E-3</v>
      </c>
      <c r="F15" s="90">
        <v>4.9466814159999989E-3</v>
      </c>
      <c r="G15" s="90">
        <v>5.4909307879999992E-3</v>
      </c>
      <c r="H15" s="90">
        <v>5.7033066289999997E-3</v>
      </c>
      <c r="I15" s="90">
        <v>6.0269708390000001E-3</v>
      </c>
      <c r="J15" s="90">
        <v>6.1363257579999993E-3</v>
      </c>
      <c r="K15" s="90">
        <v>6.2035220769999996E-3</v>
      </c>
      <c r="L15" s="91">
        <v>6.4510629029999999E-3</v>
      </c>
      <c r="M15" s="91">
        <v>6.1700115479999991E-3</v>
      </c>
      <c r="N15" s="91">
        <v>5.9189731649999999E-3</v>
      </c>
      <c r="O15" s="92">
        <v>5.8395628420000005E-3</v>
      </c>
      <c r="P15" s="92">
        <v>5.8080114739999999E-3</v>
      </c>
      <c r="R15" s="55">
        <f t="shared" si="0"/>
        <v>-5.4030359555467186E-3</v>
      </c>
      <c r="S15" s="101">
        <f t="shared" si="1"/>
        <v>-1.3416232982701721E-2</v>
      </c>
      <c r="T15" s="16">
        <f t="shared" si="2"/>
        <v>-4.0686857884629564E-2</v>
      </c>
      <c r="U15" s="16">
        <f t="shared" si="3"/>
        <v>-4.3566674085490746E-2</v>
      </c>
      <c r="V15" s="16">
        <f t="shared" si="4"/>
        <v>0.18949010256793117</v>
      </c>
      <c r="W15" s="16">
        <f t="shared" si="5"/>
        <v>0.23695464913578743</v>
      </c>
      <c r="X15" s="16">
        <f t="shared" si="6"/>
        <v>0.18306464907835601</v>
      </c>
      <c r="Y15" s="16">
        <f t="shared" si="7"/>
        <v>0.1349294658329758</v>
      </c>
      <c r="Z15" s="102">
        <f t="shared" si="8"/>
        <v>0.11970298770042738</v>
      </c>
      <c r="AA15" s="102">
        <f t="shared" si="9"/>
        <v>0.11365319219834888</v>
      </c>
      <c r="AB15" s="262"/>
    </row>
    <row r="16" spans="1:28" ht="17.25" customHeight="1" x14ac:dyDescent="0.25">
      <c r="A16" s="242" t="s">
        <v>26</v>
      </c>
      <c r="B16" s="242"/>
      <c r="C16" s="33">
        <f t="shared" ref="C16:N16" si="13">C10+C13+C14+C15</f>
        <v>27.407469861628567</v>
      </c>
      <c r="D16" s="33">
        <f t="shared" si="13"/>
        <v>25.200648141101542</v>
      </c>
      <c r="E16" s="33">
        <f t="shared" si="13"/>
        <v>21.671279271949615</v>
      </c>
      <c r="F16" s="33">
        <f t="shared" si="13"/>
        <v>19.572541835992226</v>
      </c>
      <c r="G16" s="33">
        <f t="shared" si="13"/>
        <v>18.754730740476948</v>
      </c>
      <c r="H16" s="33">
        <f t="shared" si="13"/>
        <v>18.082472995325116</v>
      </c>
      <c r="I16" s="33">
        <f t="shared" si="13"/>
        <v>19.578068035502202</v>
      </c>
      <c r="J16" s="33">
        <f t="shared" si="13"/>
        <v>17.04972136840162</v>
      </c>
      <c r="K16" s="33">
        <f t="shared" si="13"/>
        <v>14.720215189916813</v>
      </c>
      <c r="L16" s="33">
        <f t="shared" si="13"/>
        <v>13.425527826030642</v>
      </c>
      <c r="M16" s="33">
        <f t="shared" si="13"/>
        <v>15.011867273784219</v>
      </c>
      <c r="N16" s="33">
        <f t="shared" si="13"/>
        <v>14.94444320514164</v>
      </c>
      <c r="O16" s="33">
        <f>O10+O13+O14+O15</f>
        <v>12.729692764796372</v>
      </c>
      <c r="P16" s="33">
        <f>P10+P13+P14+P15</f>
        <v>12.776222673843318</v>
      </c>
      <c r="R16" s="59">
        <f t="shared" si="0"/>
        <v>3.6552263991494745E-3</v>
      </c>
      <c r="S16" s="128">
        <f t="shared" si="1"/>
        <v>-0.14819892651358751</v>
      </c>
      <c r="T16" s="39">
        <f t="shared" si="2"/>
        <v>-4.4913845435020474E-3</v>
      </c>
      <c r="U16" s="39">
        <f t="shared" si="3"/>
        <v>0.1181584417618082</v>
      </c>
      <c r="V16" s="39">
        <f t="shared" si="4"/>
        <v>-0.46291229127553879</v>
      </c>
      <c r="W16" s="39">
        <f t="shared" si="5"/>
        <v>-0.51015077663820185</v>
      </c>
      <c r="X16" s="39">
        <f t="shared" si="6"/>
        <v>-0.45227095570753989</v>
      </c>
      <c r="Y16" s="39">
        <f t="shared" si="7"/>
        <v>-0.45473101747110217</v>
      </c>
      <c r="Z16" s="62">
        <f t="shared" si="8"/>
        <v>-0.5355392953430409</v>
      </c>
      <c r="AA16" s="62">
        <f t="shared" si="9"/>
        <v>-0.53384158631401124</v>
      </c>
      <c r="AB16" s="263"/>
    </row>
    <row r="17" spans="1:21" ht="17.25" customHeight="1" x14ac:dyDescent="0.2">
      <c r="A17" s="7" t="s">
        <v>16</v>
      </c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  <c r="P17" s="4"/>
      <c r="Q17" s="4"/>
      <c r="R17" s="4"/>
      <c r="S17" s="4"/>
      <c r="T17" s="4"/>
      <c r="U17" s="5"/>
    </row>
    <row r="18" spans="1:21" ht="17.25" customHeight="1" x14ac:dyDescent="0.2">
      <c r="L18" s="38"/>
      <c r="N18" s="37"/>
      <c r="S18" s="12"/>
      <c r="T18" s="12"/>
    </row>
    <row r="19" spans="1:21" ht="17.25" customHeight="1" x14ac:dyDescent="0.25">
      <c r="A19" s="1" t="s">
        <v>41</v>
      </c>
      <c r="L19" s="38"/>
    </row>
    <row r="20" spans="1:21" ht="17.25" customHeight="1" x14ac:dyDescent="0.2"/>
    <row r="21" spans="1:21" ht="17.25" customHeight="1" x14ac:dyDescent="0.2">
      <c r="A21" s="243" t="s">
        <v>3</v>
      </c>
      <c r="B21" s="243" t="s">
        <v>4</v>
      </c>
      <c r="C21" s="241" t="s">
        <v>15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</row>
    <row r="22" spans="1:21" ht="17.25" customHeight="1" x14ac:dyDescent="0.2">
      <c r="A22" s="243"/>
      <c r="B22" s="243"/>
      <c r="C22" s="34">
        <v>2005</v>
      </c>
      <c r="D22" s="34">
        <v>2006</v>
      </c>
      <c r="E22" s="34">
        <v>2007</v>
      </c>
      <c r="F22" s="34">
        <v>2008</v>
      </c>
      <c r="G22" s="34">
        <v>2009</v>
      </c>
      <c r="H22" s="34">
        <v>2010</v>
      </c>
      <c r="I22" s="34">
        <v>2011</v>
      </c>
      <c r="J22" s="34">
        <v>2012</v>
      </c>
      <c r="K22" s="34">
        <v>2013</v>
      </c>
      <c r="L22" s="34">
        <v>2014</v>
      </c>
      <c r="M22" s="34">
        <v>2015</v>
      </c>
      <c r="N22" s="34">
        <v>2016</v>
      </c>
      <c r="O22" s="49">
        <v>2017</v>
      </c>
      <c r="P22" s="49">
        <v>2018</v>
      </c>
      <c r="Q22" s="64"/>
      <c r="R22" s="64"/>
      <c r="S22" s="64"/>
      <c r="T22" s="64"/>
      <c r="U22" s="64"/>
    </row>
    <row r="23" spans="1:21" ht="17.25" customHeight="1" x14ac:dyDescent="0.2">
      <c r="A23" s="254" t="s">
        <v>6</v>
      </c>
      <c r="B23" s="9" t="s">
        <v>19</v>
      </c>
      <c r="C23" s="16">
        <f t="shared" ref="C23:M23" si="14">C5/C$16</f>
        <v>0.36232707709838752</v>
      </c>
      <c r="D23" s="16">
        <f t="shared" si="14"/>
        <v>0.33853999190105943</v>
      </c>
      <c r="E23" s="16">
        <f t="shared" si="14"/>
        <v>0.46444767546712984</v>
      </c>
      <c r="F23" s="16">
        <f t="shared" si="14"/>
        <v>0.23105230695270695</v>
      </c>
      <c r="G23" s="16">
        <f t="shared" si="14"/>
        <v>0.28234716365206158</v>
      </c>
      <c r="H23" s="16">
        <f t="shared" si="14"/>
        <v>0.26530554415225249</v>
      </c>
      <c r="I23" s="16">
        <f t="shared" si="14"/>
        <v>0.17475155796990208</v>
      </c>
      <c r="J23" s="16">
        <f t="shared" si="14"/>
        <v>0.18884463921759759</v>
      </c>
      <c r="K23" s="16">
        <f t="shared" si="14"/>
        <v>0.18830511342783929</v>
      </c>
      <c r="L23" s="16">
        <f t="shared" si="14"/>
        <v>0.20966459335573362</v>
      </c>
      <c r="M23" s="16">
        <f t="shared" si="14"/>
        <v>0.24675305865438449</v>
      </c>
      <c r="N23" s="16">
        <f t="shared" ref="N23:O23" si="15">N5/N$16</f>
        <v>0.22768207474150221</v>
      </c>
      <c r="O23" s="16">
        <f t="shared" si="15"/>
        <v>0.16384203678721818</v>
      </c>
      <c r="P23" s="16">
        <f t="shared" ref="P23" si="16">P5/P$16</f>
        <v>0.1224455827551077</v>
      </c>
      <c r="Q23" s="64"/>
      <c r="R23" s="64"/>
      <c r="S23" s="64"/>
      <c r="T23" s="64"/>
      <c r="U23" s="64"/>
    </row>
    <row r="24" spans="1:21" ht="17.25" customHeight="1" x14ac:dyDescent="0.2">
      <c r="A24" s="255"/>
      <c r="B24" s="97" t="s">
        <v>20</v>
      </c>
      <c r="C24" s="16">
        <f t="shared" ref="C24:M24" si="17">C6/C$16</f>
        <v>0.46191839355899367</v>
      </c>
      <c r="D24" s="16">
        <f t="shared" si="17"/>
        <v>0.46034573948433805</v>
      </c>
      <c r="E24" s="16">
        <f t="shared" si="17"/>
        <v>0.2926589841980024</v>
      </c>
      <c r="F24" s="16">
        <f t="shared" si="17"/>
        <v>0.52766124009546367</v>
      </c>
      <c r="G24" s="16">
        <f t="shared" si="17"/>
        <v>0.4678092931008872</v>
      </c>
      <c r="H24" s="16">
        <f t="shared" si="17"/>
        <v>0.4734108304883487</v>
      </c>
      <c r="I24" s="16">
        <f t="shared" si="17"/>
        <v>0.55146480178465196</v>
      </c>
      <c r="J24" s="16">
        <f t="shared" si="17"/>
        <v>0.53756834344144344</v>
      </c>
      <c r="K24" s="16">
        <f t="shared" si="17"/>
        <v>0.47915747780968809</v>
      </c>
      <c r="L24" s="16">
        <f t="shared" si="17"/>
        <v>0.45745635768726112</v>
      </c>
      <c r="M24" s="16">
        <f t="shared" si="17"/>
        <v>0.52507329440769213</v>
      </c>
      <c r="N24" s="16">
        <f t="shared" ref="N24:O24" si="18">N6/N$16</f>
        <v>0.55077810441061448</v>
      </c>
      <c r="O24" s="16">
        <f t="shared" si="18"/>
        <v>0.56633760399442934</v>
      </c>
      <c r="P24" s="16">
        <f t="shared" ref="P24" si="19">P6/P$16</f>
        <v>0.56638584695418426</v>
      </c>
      <c r="Q24" s="64"/>
      <c r="R24" s="64"/>
      <c r="S24" s="64"/>
      <c r="T24" s="64"/>
      <c r="U24" s="64"/>
    </row>
    <row r="25" spans="1:21" ht="17.25" customHeight="1" x14ac:dyDescent="0.2">
      <c r="A25" s="255"/>
      <c r="B25" s="97" t="s">
        <v>33</v>
      </c>
      <c r="C25" s="16">
        <f t="shared" ref="C25:M25" si="20">C7/C$16</f>
        <v>4.6508514765396428E-2</v>
      </c>
      <c r="D25" s="16">
        <f t="shared" si="20"/>
        <v>5.8898376491181549E-2</v>
      </c>
      <c r="E25" s="16">
        <f t="shared" si="20"/>
        <v>6.3757052720096005E-2</v>
      </c>
      <c r="F25" s="16">
        <f t="shared" si="20"/>
        <v>6.499703236979508E-2</v>
      </c>
      <c r="G25" s="16">
        <f t="shared" si="20"/>
        <v>6.1495545172940605E-2</v>
      </c>
      <c r="H25" s="16">
        <f t="shared" si="20"/>
        <v>5.0584466571088352E-2</v>
      </c>
      <c r="I25" s="16">
        <f t="shared" si="20"/>
        <v>6.1774774249575067E-2</v>
      </c>
      <c r="J25" s="16">
        <f t="shared" si="20"/>
        <v>6.5803751100515576E-2</v>
      </c>
      <c r="K25" s="16">
        <f t="shared" si="20"/>
        <v>8.8982316482030671E-2</v>
      </c>
      <c r="L25" s="16">
        <f t="shared" si="20"/>
        <v>9.7473177609465958E-2</v>
      </c>
      <c r="M25" s="16">
        <f t="shared" si="20"/>
        <v>8.9092857170388493E-2</v>
      </c>
      <c r="N25" s="16">
        <f t="shared" ref="N25:O25" si="21">N7/N$16</f>
        <v>6.4357112178939857E-2</v>
      </c>
      <c r="O25" s="16">
        <f t="shared" si="21"/>
        <v>7.2534988188516031E-2</v>
      </c>
      <c r="P25" s="16">
        <f t="shared" ref="P25" si="22">P7/P$16</f>
        <v>0.11005631629950376</v>
      </c>
      <c r="Q25" s="64"/>
      <c r="R25" s="64"/>
      <c r="S25" s="64"/>
      <c r="T25" s="64"/>
      <c r="U25" s="64"/>
    </row>
    <row r="26" spans="1:21" ht="17.25" customHeight="1" x14ac:dyDescent="0.2">
      <c r="A26" s="255"/>
      <c r="B26" s="8" t="s">
        <v>34</v>
      </c>
      <c r="C26" s="16">
        <f t="shared" ref="C26:M26" si="23">C8/C$16</f>
        <v>2.480715990465384E-2</v>
      </c>
      <c r="D26" s="16">
        <f t="shared" si="23"/>
        <v>3.1706942065089214E-2</v>
      </c>
      <c r="E26" s="16">
        <f t="shared" si="23"/>
        <v>3.7926665857460726E-2</v>
      </c>
      <c r="F26" s="16">
        <f t="shared" si="23"/>
        <v>4.3933852768526925E-2</v>
      </c>
      <c r="G26" s="16">
        <f t="shared" si="23"/>
        <v>4.4023029747957854E-2</v>
      </c>
      <c r="H26" s="16">
        <f t="shared" si="23"/>
        <v>5.5990900007954383E-2</v>
      </c>
      <c r="I26" s="16">
        <f t="shared" si="23"/>
        <v>5.1103102843573008E-2</v>
      </c>
      <c r="J26" s="16">
        <f t="shared" si="23"/>
        <v>5.8864203983751542E-2</v>
      </c>
      <c r="K26" s="16">
        <f t="shared" si="23"/>
        <v>6.0171003214536029E-2</v>
      </c>
      <c r="L26" s="16">
        <f t="shared" si="23"/>
        <v>5.7491261863205419E-2</v>
      </c>
      <c r="M26" s="16">
        <f t="shared" si="23"/>
        <v>4.3375822419294413E-2</v>
      </c>
      <c r="N26" s="16">
        <f t="shared" ref="N26:O26" si="24">N8/N$16</f>
        <v>4.765950850494835E-2</v>
      </c>
      <c r="O26" s="16">
        <f t="shared" si="24"/>
        <v>6.2446207364612392E-2</v>
      </c>
      <c r="P26" s="16">
        <f t="shared" ref="P26" si="25">P8/P$16</f>
        <v>6.4639345715134036E-2</v>
      </c>
      <c r="Q26" s="64"/>
      <c r="R26" s="103"/>
      <c r="S26" s="103"/>
      <c r="T26" s="64"/>
      <c r="U26" s="64"/>
    </row>
    <row r="27" spans="1:21" ht="17.25" customHeight="1" x14ac:dyDescent="0.2">
      <c r="A27" s="255"/>
      <c r="B27" s="97" t="s">
        <v>35</v>
      </c>
      <c r="C27" s="16">
        <f t="shared" ref="C27:M27" si="26">C9/C$16</f>
        <v>3.2079400037800423E-2</v>
      </c>
      <c r="D27" s="16">
        <f t="shared" si="26"/>
        <v>4.0190497211574104E-2</v>
      </c>
      <c r="E27" s="16">
        <f t="shared" si="26"/>
        <v>4.0442648657208362E-2</v>
      </c>
      <c r="F27" s="16">
        <f t="shared" si="26"/>
        <v>3.3377974440070887E-2</v>
      </c>
      <c r="G27" s="16">
        <f t="shared" si="26"/>
        <v>3.5986532105111067E-2</v>
      </c>
      <c r="H27" s="16">
        <f t="shared" si="26"/>
        <v>4.2843540390893518E-2</v>
      </c>
      <c r="I27" s="16">
        <f t="shared" si="26"/>
        <v>4.6031361438599074E-2</v>
      </c>
      <c r="J27" s="16">
        <f t="shared" si="26"/>
        <v>3.8432531900623741E-2</v>
      </c>
      <c r="K27" s="16">
        <f t="shared" si="26"/>
        <v>4.9078579317253859E-2</v>
      </c>
      <c r="L27" s="16">
        <f t="shared" si="26"/>
        <v>5.1999395256071439E-2</v>
      </c>
      <c r="M27" s="16">
        <f t="shared" si="26"/>
        <v>3.6167655491533654E-2</v>
      </c>
      <c r="N27" s="16">
        <f t="shared" ref="N27:O27" si="27">N9/N$16</f>
        <v>4.1167952284490349E-2</v>
      </c>
      <c r="O27" s="16">
        <f t="shared" si="27"/>
        <v>5.0455534306975303E-2</v>
      </c>
      <c r="P27" s="16">
        <f t="shared" ref="P27" si="28">P9/P$16</f>
        <v>5.0574885385588825E-2</v>
      </c>
      <c r="Q27" s="64"/>
      <c r="R27" s="64"/>
      <c r="S27" s="64"/>
      <c r="T27" s="64"/>
      <c r="U27" s="64"/>
    </row>
    <row r="28" spans="1:21" ht="17.25" customHeight="1" x14ac:dyDescent="0.2">
      <c r="A28" s="256"/>
      <c r="B28" s="10" t="s">
        <v>25</v>
      </c>
      <c r="C28" s="86">
        <f t="shared" ref="C28:M28" si="29">C10/C$16</f>
        <v>0.92764054536523188</v>
      </c>
      <c r="D28" s="86">
        <f t="shared" si="29"/>
        <v>0.92968154715324236</v>
      </c>
      <c r="E28" s="86">
        <f t="shared" si="29"/>
        <v>0.89923302689989748</v>
      </c>
      <c r="F28" s="86">
        <f t="shared" si="29"/>
        <v>0.90102240662656352</v>
      </c>
      <c r="G28" s="86">
        <f t="shared" si="29"/>
        <v>0.89166156377895833</v>
      </c>
      <c r="H28" s="86">
        <f t="shared" si="29"/>
        <v>0.88813528161053734</v>
      </c>
      <c r="I28" s="86">
        <f t="shared" si="29"/>
        <v>0.88512559828630122</v>
      </c>
      <c r="J28" s="86">
        <f t="shared" si="29"/>
        <v>0.88951346964393196</v>
      </c>
      <c r="K28" s="86">
        <f t="shared" si="29"/>
        <v>0.86569449025134793</v>
      </c>
      <c r="L28" s="86">
        <f t="shared" si="29"/>
        <v>0.87408478577173765</v>
      </c>
      <c r="M28" s="86">
        <f t="shared" si="29"/>
        <v>0.94046268814329315</v>
      </c>
      <c r="N28" s="86">
        <f t="shared" ref="N28:O28" si="30">N10/N$16</f>
        <v>0.93164475212049513</v>
      </c>
      <c r="O28" s="86">
        <f t="shared" si="30"/>
        <v>0.91561637064175128</v>
      </c>
      <c r="P28" s="86">
        <f t="shared" ref="P28" si="31">P10/P$16</f>
        <v>0.91410197710951857</v>
      </c>
      <c r="Q28" s="64"/>
      <c r="R28" s="64"/>
      <c r="S28" s="64"/>
      <c r="T28" s="64"/>
      <c r="U28" s="64"/>
    </row>
    <row r="29" spans="1:21" ht="17.25" customHeight="1" x14ac:dyDescent="0.2">
      <c r="A29" s="249" t="s">
        <v>29</v>
      </c>
      <c r="B29" s="8" t="s">
        <v>9</v>
      </c>
      <c r="C29" s="16">
        <f t="shared" ref="C29:M29" si="32">C11/C$16</f>
        <v>3.724783627069688E-3</v>
      </c>
      <c r="D29" s="16">
        <f t="shared" si="32"/>
        <v>2.9603486657283668E-3</v>
      </c>
      <c r="E29" s="16">
        <f t="shared" si="32"/>
        <v>6.1488256225416798E-3</v>
      </c>
      <c r="F29" s="16">
        <f t="shared" si="32"/>
        <v>6.8675192278328957E-3</v>
      </c>
      <c r="G29" s="16">
        <f t="shared" si="32"/>
        <v>1.176797337450803E-3</v>
      </c>
      <c r="H29" s="16">
        <f t="shared" si="32"/>
        <v>1.3188814620326542E-3</v>
      </c>
      <c r="I29" s="16">
        <f t="shared" si="32"/>
        <v>1.5868503071105697E-2</v>
      </c>
      <c r="J29" s="16">
        <f t="shared" si="32"/>
        <v>1.2914110707950193E-3</v>
      </c>
      <c r="K29" s="16">
        <f t="shared" si="32"/>
        <v>1.551770784102042E-3</v>
      </c>
      <c r="L29" s="16">
        <f t="shared" si="32"/>
        <v>1.9668515410397225E-3</v>
      </c>
      <c r="M29" s="16">
        <f t="shared" si="32"/>
        <v>1.5314441522200242E-3</v>
      </c>
      <c r="N29" s="16">
        <f t="shared" ref="N29:O29" si="33">N11/N$16</f>
        <v>1.9686201190144918E-3</v>
      </c>
      <c r="O29" s="16">
        <f t="shared" si="33"/>
        <v>2.0590036983611803E-3</v>
      </c>
      <c r="P29" s="16">
        <f t="shared" ref="P29" si="34">P11/P$16</f>
        <v>2.0761230429869062E-3</v>
      </c>
      <c r="Q29" s="64"/>
      <c r="R29" s="64"/>
      <c r="S29" s="64"/>
      <c r="T29" s="64"/>
      <c r="U29" s="64"/>
    </row>
    <row r="30" spans="1:21" ht="17.25" customHeight="1" x14ac:dyDescent="0.2">
      <c r="A30" s="250"/>
      <c r="B30" s="8" t="s">
        <v>27</v>
      </c>
      <c r="C30" s="16">
        <f t="shared" ref="C30:M30" si="35">C12/C$16</f>
        <v>3.0153603777191315E-3</v>
      </c>
      <c r="D30" s="16">
        <f t="shared" si="35"/>
        <v>2.7992509602452328E-3</v>
      </c>
      <c r="E30" s="16">
        <f t="shared" si="35"/>
        <v>3.7075221581281789E-3</v>
      </c>
      <c r="F30" s="16">
        <f t="shared" si="35"/>
        <v>4.2755610904500127E-3</v>
      </c>
      <c r="G30" s="16">
        <f t="shared" si="35"/>
        <v>3.1580166626516484E-3</v>
      </c>
      <c r="H30" s="16">
        <f t="shared" si="35"/>
        <v>2.7881586976461086E-3</v>
      </c>
      <c r="I30" s="16">
        <f t="shared" si="35"/>
        <v>2.6463412328412272E-3</v>
      </c>
      <c r="J30" s="16">
        <f t="shared" si="35"/>
        <v>3.4124917110442345E-3</v>
      </c>
      <c r="K30" s="16">
        <f t="shared" si="35"/>
        <v>4.1197823513315929E-3</v>
      </c>
      <c r="L30" s="16">
        <f t="shared" si="35"/>
        <v>4.7176640029333609E-3</v>
      </c>
      <c r="M30" s="16">
        <f t="shared" si="35"/>
        <v>4.4928038799158998E-3</v>
      </c>
      <c r="N30" s="16">
        <f t="shared" ref="N30:O30" si="36">N12/N$16</f>
        <v>4.8003939656879289E-3</v>
      </c>
      <c r="O30" s="16">
        <f t="shared" si="36"/>
        <v>6.1800100158582675E-3</v>
      </c>
      <c r="P30" s="16">
        <f t="shared" ref="P30" si="37">P12/P$16</f>
        <v>7.1387489284222361E-3</v>
      </c>
      <c r="Q30" s="64"/>
      <c r="R30" s="64"/>
      <c r="S30" s="64"/>
      <c r="T30" s="64"/>
      <c r="U30" s="64"/>
    </row>
    <row r="31" spans="1:21" ht="17.25" customHeight="1" x14ac:dyDescent="0.2">
      <c r="A31" s="251"/>
      <c r="B31" s="10" t="s">
        <v>25</v>
      </c>
      <c r="C31" s="86">
        <f t="shared" ref="C31:M31" si="38">C13/C$16</f>
        <v>6.7401440047888195E-3</v>
      </c>
      <c r="D31" s="86">
        <f t="shared" si="38"/>
        <v>5.7595996259736E-3</v>
      </c>
      <c r="E31" s="86">
        <f t="shared" si="38"/>
        <v>9.8563477806698583E-3</v>
      </c>
      <c r="F31" s="86">
        <f t="shared" si="38"/>
        <v>1.1143080318282908E-2</v>
      </c>
      <c r="G31" s="86">
        <f t="shared" si="38"/>
        <v>4.3348140001024521E-3</v>
      </c>
      <c r="H31" s="86">
        <f t="shared" si="38"/>
        <v>4.1070401596787626E-3</v>
      </c>
      <c r="I31" s="86">
        <f t="shared" si="38"/>
        <v>1.8514844303946922E-2</v>
      </c>
      <c r="J31" s="86">
        <f t="shared" si="38"/>
        <v>4.7039027818392533E-3</v>
      </c>
      <c r="K31" s="86">
        <f t="shared" si="38"/>
        <v>5.6715531354336358E-3</v>
      </c>
      <c r="L31" s="86">
        <f t="shared" si="38"/>
        <v>6.684515543973083E-3</v>
      </c>
      <c r="M31" s="86">
        <f t="shared" si="38"/>
        <v>6.0242480321359235E-3</v>
      </c>
      <c r="N31" s="86">
        <f t="shared" ref="N31:O31" si="39">N13/N$16</f>
        <v>6.7690140847024207E-3</v>
      </c>
      <c r="O31" s="86">
        <f t="shared" si="39"/>
        <v>8.2390137142194491E-3</v>
      </c>
      <c r="P31" s="86">
        <f t="shared" ref="P31" si="40">P13/P$16</f>
        <v>9.2148719714091418E-3</v>
      </c>
      <c r="Q31" s="64"/>
      <c r="R31" s="64"/>
      <c r="S31" s="64"/>
      <c r="T31" s="64"/>
      <c r="U31" s="64"/>
    </row>
    <row r="32" spans="1:21" ht="17.25" customHeight="1" x14ac:dyDescent="0.2">
      <c r="A32" s="244" t="s">
        <v>0</v>
      </c>
      <c r="B32" s="244"/>
      <c r="C32" s="16">
        <f t="shared" ref="C32:M32" si="41">C14/C$16</f>
        <v>6.5429023877559944E-2</v>
      </c>
      <c r="D32" s="16">
        <f t="shared" si="41"/>
        <v>6.4353900380639623E-2</v>
      </c>
      <c r="E32" s="16">
        <f t="shared" si="41"/>
        <v>9.0685232530031384E-2</v>
      </c>
      <c r="F32" s="16">
        <f t="shared" si="41"/>
        <v>8.7581777285959714E-2</v>
      </c>
      <c r="G32" s="16">
        <f t="shared" si="41"/>
        <v>0.10371084644804318</v>
      </c>
      <c r="H32" s="16">
        <f t="shared" si="41"/>
        <v>0.10744227299563949</v>
      </c>
      <c r="I32" s="16">
        <f t="shared" si="41"/>
        <v>9.6051714428101523E-2</v>
      </c>
      <c r="J32" s="16">
        <f t="shared" si="41"/>
        <v>0.10542271988861866</v>
      </c>
      <c r="K32" s="16">
        <f t="shared" si="41"/>
        <v>0.12821252785032591</v>
      </c>
      <c r="L32" s="16">
        <f t="shared" si="41"/>
        <v>0.118750191475441</v>
      </c>
      <c r="M32" s="16">
        <f t="shared" si="41"/>
        <v>5.3102054891739671E-2</v>
      </c>
      <c r="N32" s="16">
        <f t="shared" ref="N32:O32" si="42">N14/N$16</f>
        <v>6.1190168643110242E-2</v>
      </c>
      <c r="O32" s="16">
        <f t="shared" si="42"/>
        <v>7.5685880075944775E-2</v>
      </c>
      <c r="P32" s="16">
        <f t="shared" ref="P32" si="43">P14/P$16</f>
        <v>7.6228555564696446E-2</v>
      </c>
      <c r="Q32" s="64"/>
      <c r="R32" s="64"/>
      <c r="S32" s="64"/>
      <c r="T32" s="64"/>
      <c r="U32" s="64"/>
    </row>
    <row r="33" spans="1:16" ht="17.25" customHeight="1" x14ac:dyDescent="0.2">
      <c r="A33" s="245" t="s">
        <v>1</v>
      </c>
      <c r="B33" s="245"/>
      <c r="C33" s="16">
        <f t="shared" ref="C33:M33" si="44">C15/C$16</f>
        <v>1.9028675241933134E-4</v>
      </c>
      <c r="D33" s="16">
        <f t="shared" si="44"/>
        <v>2.0495284014446127E-4</v>
      </c>
      <c r="E33" s="16">
        <f t="shared" si="44"/>
        <v>2.253927894013324E-4</v>
      </c>
      <c r="F33" s="16">
        <f t="shared" si="44"/>
        <v>2.527357691939366E-4</v>
      </c>
      <c r="G33" s="16">
        <f t="shared" si="44"/>
        <v>2.9277577289602615E-4</v>
      </c>
      <c r="H33" s="16">
        <f t="shared" si="44"/>
        <v>3.1540523414438297E-4</v>
      </c>
      <c r="I33" s="16">
        <f t="shared" si="44"/>
        <v>3.0784298165022699E-4</v>
      </c>
      <c r="J33" s="16">
        <f t="shared" si="44"/>
        <v>3.5990768561018827E-4</v>
      </c>
      <c r="K33" s="16">
        <f t="shared" si="44"/>
        <v>4.2142876289263384E-4</v>
      </c>
      <c r="L33" s="16">
        <f t="shared" si="44"/>
        <v>4.8050720884821295E-4</v>
      </c>
      <c r="M33" s="16">
        <f t="shared" si="44"/>
        <v>4.1100893283108888E-4</v>
      </c>
      <c r="N33" s="16">
        <f t="shared" ref="N33:O33" si="45">N15/N$16</f>
        <v>3.9606515169220727E-4</v>
      </c>
      <c r="O33" s="16">
        <f t="shared" si="45"/>
        <v>4.5873556808449903E-4</v>
      </c>
      <c r="P33" s="16">
        <f t="shared" ref="P33" si="46">P15/P$16</f>
        <v>4.5459535437580514E-4</v>
      </c>
    </row>
    <row r="34" spans="1:16" ht="17.25" customHeight="1" x14ac:dyDescent="0.2">
      <c r="A34" s="242" t="s">
        <v>26</v>
      </c>
      <c r="B34" s="242"/>
      <c r="C34" s="16">
        <f t="shared" ref="C34:M34" si="47">C16/C$16</f>
        <v>1</v>
      </c>
      <c r="D34" s="16">
        <f t="shared" si="47"/>
        <v>1</v>
      </c>
      <c r="E34" s="16">
        <f t="shared" si="47"/>
        <v>1</v>
      </c>
      <c r="F34" s="16">
        <f t="shared" si="47"/>
        <v>1</v>
      </c>
      <c r="G34" s="16">
        <f t="shared" si="47"/>
        <v>1</v>
      </c>
      <c r="H34" s="16">
        <f t="shared" si="47"/>
        <v>1</v>
      </c>
      <c r="I34" s="16">
        <f t="shared" si="47"/>
        <v>1</v>
      </c>
      <c r="J34" s="16">
        <f t="shared" si="47"/>
        <v>1</v>
      </c>
      <c r="K34" s="16">
        <f t="shared" si="47"/>
        <v>1</v>
      </c>
      <c r="L34" s="16">
        <f t="shared" si="47"/>
        <v>1</v>
      </c>
      <c r="M34" s="16">
        <f t="shared" si="47"/>
        <v>1</v>
      </c>
      <c r="N34" s="16">
        <f t="shared" ref="N34:O34" si="48">N16/N$16</f>
        <v>1</v>
      </c>
      <c r="O34" s="16">
        <f t="shared" si="48"/>
        <v>1</v>
      </c>
      <c r="P34" s="16">
        <f t="shared" ref="P34" si="49">P16/P$16</f>
        <v>1</v>
      </c>
    </row>
  </sheetData>
  <mergeCells count="19">
    <mergeCell ref="C21:P21"/>
    <mergeCell ref="A21:A22"/>
    <mergeCell ref="B21:B22"/>
    <mergeCell ref="A34:B34"/>
    <mergeCell ref="A29:A31"/>
    <mergeCell ref="A23:A28"/>
    <mergeCell ref="A32:B32"/>
    <mergeCell ref="A33:B33"/>
    <mergeCell ref="AB3:AB4"/>
    <mergeCell ref="AB5:AB16"/>
    <mergeCell ref="A11:A13"/>
    <mergeCell ref="A5:A10"/>
    <mergeCell ref="A14:B14"/>
    <mergeCell ref="A15:B15"/>
    <mergeCell ref="A3:A4"/>
    <mergeCell ref="B3:B4"/>
    <mergeCell ref="A16:B16"/>
    <mergeCell ref="C3:P3"/>
    <mergeCell ref="R3:AA3"/>
  </mergeCells>
  <phoneticPr fontId="2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40"/>
  <sheetViews>
    <sheetView zoomScale="90" zoomScaleNormal="90" workbookViewId="0"/>
  </sheetViews>
  <sheetFormatPr defaultRowHeight="12.75" x14ac:dyDescent="0.2"/>
  <cols>
    <col min="1" max="1" width="13.85546875" customWidth="1"/>
    <col min="2" max="2" width="31.5703125" customWidth="1"/>
    <col min="3" max="15" width="8.85546875" customWidth="1"/>
    <col min="16" max="16" width="10.85546875" customWidth="1"/>
    <col min="17" max="17" width="9.42578125" bestFit="1" customWidth="1"/>
    <col min="18" max="18" width="9.5703125" bestFit="1" customWidth="1"/>
    <col min="19" max="19" width="9.42578125" bestFit="1" customWidth="1"/>
    <col min="20" max="20" width="9.7109375" bestFit="1" customWidth="1"/>
    <col min="21" max="21" width="9.140625" customWidth="1"/>
    <col min="22" max="23" width="9" bestFit="1" customWidth="1"/>
    <col min="24" max="24" width="9.7109375" bestFit="1" customWidth="1"/>
    <col min="25" max="25" width="9.28515625" customWidth="1"/>
    <col min="26" max="26" width="9.42578125" bestFit="1" customWidth="1"/>
    <col min="27" max="27" width="12" customWidth="1"/>
    <col min="28" max="28" width="12.140625" customWidth="1"/>
  </cols>
  <sheetData>
    <row r="1" spans="1:28" ht="15.75" x14ac:dyDescent="0.25">
      <c r="A1" s="1" t="s">
        <v>42</v>
      </c>
    </row>
    <row r="3" spans="1:28" ht="17.25" customHeight="1" x14ac:dyDescent="0.2">
      <c r="A3" s="241" t="s">
        <v>3</v>
      </c>
      <c r="B3" s="243" t="s">
        <v>4</v>
      </c>
      <c r="C3" s="270" t="s">
        <v>5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R3" s="241" t="s">
        <v>8</v>
      </c>
      <c r="S3" s="241"/>
      <c r="T3" s="241"/>
      <c r="U3" s="241"/>
      <c r="V3" s="241"/>
      <c r="W3" s="241"/>
      <c r="X3" s="241"/>
      <c r="Y3" s="241"/>
      <c r="Z3" s="241"/>
      <c r="AA3" s="241"/>
      <c r="AB3" s="235" t="s">
        <v>23</v>
      </c>
    </row>
    <row r="4" spans="1:28" ht="17.25" customHeight="1" x14ac:dyDescent="0.2">
      <c r="A4" s="241"/>
      <c r="B4" s="243"/>
      <c r="C4" s="47">
        <v>2005</v>
      </c>
      <c r="D4" s="47">
        <v>2006</v>
      </c>
      <c r="E4" s="47">
        <v>2007</v>
      </c>
      <c r="F4" s="47">
        <v>2008</v>
      </c>
      <c r="G4" s="47">
        <v>2009</v>
      </c>
      <c r="H4" s="47">
        <v>2010</v>
      </c>
      <c r="I4" s="47">
        <v>2011</v>
      </c>
      <c r="J4" s="47">
        <v>2012</v>
      </c>
      <c r="K4" s="47">
        <v>2013</v>
      </c>
      <c r="L4" s="47">
        <v>2014</v>
      </c>
      <c r="M4" s="47">
        <v>2015</v>
      </c>
      <c r="N4" s="47">
        <v>2016</v>
      </c>
      <c r="O4" s="47">
        <v>2017</v>
      </c>
      <c r="P4" s="47">
        <v>2018</v>
      </c>
      <c r="R4" s="148" t="s">
        <v>84</v>
      </c>
      <c r="S4" s="125" t="s">
        <v>70</v>
      </c>
      <c r="T4" s="126" t="s">
        <v>68</v>
      </c>
      <c r="U4" s="126" t="s">
        <v>69</v>
      </c>
      <c r="V4" s="126" t="s">
        <v>31</v>
      </c>
      <c r="W4" s="126" t="s">
        <v>10</v>
      </c>
      <c r="X4" s="126" t="s">
        <v>7</v>
      </c>
      <c r="Y4" s="126" t="s">
        <v>67</v>
      </c>
      <c r="Z4" s="127" t="s">
        <v>72</v>
      </c>
      <c r="AA4" s="124" t="s">
        <v>85</v>
      </c>
      <c r="AB4" s="236"/>
    </row>
    <row r="5" spans="1:28" ht="17.25" customHeight="1" x14ac:dyDescent="0.2">
      <c r="A5" s="254" t="s">
        <v>6</v>
      </c>
      <c r="B5" s="9" t="s">
        <v>19</v>
      </c>
      <c r="C5" s="93">
        <v>0.4463916792427633</v>
      </c>
      <c r="D5" s="93">
        <v>0.34698556155765642</v>
      </c>
      <c r="E5" s="93">
        <v>0.41449910821612668</v>
      </c>
      <c r="F5" s="93">
        <v>0.32631306244570207</v>
      </c>
      <c r="G5" s="93">
        <v>0.32915093418853303</v>
      </c>
      <c r="H5" s="93">
        <v>0.28212394045155087</v>
      </c>
      <c r="I5" s="91">
        <v>0.19762696023394916</v>
      </c>
      <c r="J5" s="91">
        <v>0.26727898511156123</v>
      </c>
      <c r="K5" s="91">
        <v>0.18573195104906368</v>
      </c>
      <c r="L5" s="93">
        <v>0.14973386605504885</v>
      </c>
      <c r="M5" s="93">
        <v>0.15694424486203903</v>
      </c>
      <c r="N5" s="93">
        <v>0.130832188364571</v>
      </c>
      <c r="O5" s="92">
        <v>0.12386620559813953</v>
      </c>
      <c r="P5" s="92">
        <v>0.12035277937693536</v>
      </c>
      <c r="R5" s="100">
        <f>(P5-O5)/O5</f>
        <v>-2.8364687561374186E-2</v>
      </c>
      <c r="S5" s="100">
        <f t="shared" ref="S5:S17" si="0">(O5-N5)/N5</f>
        <v>-5.3243646334343808E-2</v>
      </c>
      <c r="T5" s="16">
        <f t="shared" ref="T5:T15" si="1">(N5-M5)/M5</f>
        <v>-0.16637791669533147</v>
      </c>
      <c r="U5" s="16">
        <f t="shared" ref="U5:U15" si="2">(N5-L5)/L5</f>
        <v>-0.12623515433394839</v>
      </c>
      <c r="V5" s="16">
        <f t="shared" ref="V5:V15" si="3">(K5-C5)/C5</f>
        <v>-0.58392604592422037</v>
      </c>
      <c r="W5" s="16">
        <f t="shared" ref="W5:W15" si="4">(L5-C5)/C5</f>
        <v>-0.66456842047537723</v>
      </c>
      <c r="X5" s="16">
        <f t="shared" ref="X5:X15" si="5">(M5-C5)/C5</f>
        <v>-0.64841583712252115</v>
      </c>
      <c r="Y5" s="16">
        <f t="shared" ref="Y5:Y15" si="6">(N5-C5)/C5</f>
        <v>-0.70691167768514807</v>
      </c>
      <c r="Z5" s="100">
        <f t="shared" ref="Z5:Z17" si="7">(O5-C5)/C5</f>
        <v>-0.72251676866320624</v>
      </c>
      <c r="AA5" s="100">
        <f>(P5-C5)/C5</f>
        <v>-0.7303874938235948</v>
      </c>
      <c r="AB5" s="267" t="s">
        <v>32</v>
      </c>
    </row>
    <row r="6" spans="1:28" ht="17.25" customHeight="1" x14ac:dyDescent="0.2">
      <c r="A6" s="255"/>
      <c r="B6" s="9" t="s">
        <v>20</v>
      </c>
      <c r="C6" s="93">
        <v>8.2407665526331692E-2</v>
      </c>
      <c r="D6" s="93">
        <v>7.1504897932413547E-2</v>
      </c>
      <c r="E6" s="93">
        <v>4.3484650284740162E-2</v>
      </c>
      <c r="F6" s="93">
        <v>5.4944373076417814E-2</v>
      </c>
      <c r="G6" s="93">
        <v>4.856923115785626E-2</v>
      </c>
      <c r="H6" s="93">
        <v>3.6481155668609405E-2</v>
      </c>
      <c r="I6" s="91">
        <v>3.8010048238125829E-2</v>
      </c>
      <c r="J6" s="91">
        <v>3.5462777070431731E-2</v>
      </c>
      <c r="K6" s="91">
        <v>2.5917695786692348E-2</v>
      </c>
      <c r="L6" s="93">
        <v>1.8294969881272924E-2</v>
      </c>
      <c r="M6" s="93">
        <v>1.8929499659276046E-2</v>
      </c>
      <c r="N6" s="93">
        <v>1.9220838792069879E-2</v>
      </c>
      <c r="O6" s="92">
        <v>1.9312150376518844E-2</v>
      </c>
      <c r="P6" s="92">
        <v>1.7766711883047237E-2</v>
      </c>
      <c r="R6" s="100">
        <f>(P6-O6)/O6</f>
        <v>-8.0024153879345652E-2</v>
      </c>
      <c r="S6" s="100">
        <f t="shared" si="0"/>
        <v>4.7506555482187572E-3</v>
      </c>
      <c r="T6" s="16">
        <f t="shared" si="1"/>
        <v>1.5390746614428755E-2</v>
      </c>
      <c r="U6" s="16">
        <f t="shared" si="2"/>
        <v>5.0607840122474969E-2</v>
      </c>
      <c r="V6" s="16">
        <f t="shared" si="3"/>
        <v>-0.68549411488411993</v>
      </c>
      <c r="W6" s="16">
        <f t="shared" si="4"/>
        <v>-0.77799431928541718</v>
      </c>
      <c r="X6" s="16">
        <f t="shared" si="5"/>
        <v>-0.77029443149038723</v>
      </c>
      <c r="Y6" s="16">
        <f t="shared" si="6"/>
        <v>-0.76675909128953246</v>
      </c>
      <c r="Z6" s="100">
        <f t="shared" si="7"/>
        <v>-0.7656510440724954</v>
      </c>
      <c r="AA6" s="100">
        <f t="shared" ref="AA6:AA15" si="8">(P6-C6)/C6</f>
        <v>-0.78440462098310204</v>
      </c>
      <c r="AB6" s="268"/>
    </row>
    <row r="7" spans="1:28" ht="17.25" customHeight="1" x14ac:dyDescent="0.2">
      <c r="A7" s="255"/>
      <c r="B7" s="9" t="s">
        <v>33</v>
      </c>
      <c r="C7" s="93">
        <v>0.32454087121372199</v>
      </c>
      <c r="D7" s="93">
        <v>0.32201940180656841</v>
      </c>
      <c r="E7" s="93">
        <v>0.31147871050722287</v>
      </c>
      <c r="F7" s="93">
        <v>0.26548958282976798</v>
      </c>
      <c r="G7" s="93">
        <v>0.19172315989816219</v>
      </c>
      <c r="H7" s="93">
        <v>0.23145577297710077</v>
      </c>
      <c r="I7" s="91">
        <v>0.2560381500462845</v>
      </c>
      <c r="J7" s="91">
        <v>0.27990765087223857</v>
      </c>
      <c r="K7" s="91">
        <v>0.20192268958937568</v>
      </c>
      <c r="L7" s="93">
        <v>0.19660731547323512</v>
      </c>
      <c r="M7" s="93">
        <v>0.18442251549216321</v>
      </c>
      <c r="N7" s="93">
        <v>0.19785880188944818</v>
      </c>
      <c r="O7" s="92">
        <v>0.20724635133375977</v>
      </c>
      <c r="P7" s="92">
        <v>0.19569794418995939</v>
      </c>
      <c r="R7" s="100">
        <f>(P7-O7)/O7</f>
        <v>-5.5723090271453057E-2</v>
      </c>
      <c r="S7" s="100">
        <f t="shared" si="0"/>
        <v>4.7445700442261804E-2</v>
      </c>
      <c r="T7" s="16">
        <f t="shared" si="1"/>
        <v>7.2855997877634041E-2</v>
      </c>
      <c r="U7" s="16">
        <f t="shared" si="2"/>
        <v>6.3654112422049198E-3</v>
      </c>
      <c r="V7" s="16">
        <f t="shared" si="3"/>
        <v>-0.37782046115109419</v>
      </c>
      <c r="W7" s="16">
        <f t="shared" si="4"/>
        <v>-0.3941985958872895</v>
      </c>
      <c r="X7" s="16">
        <f t="shared" si="5"/>
        <v>-0.43174332772800667</v>
      </c>
      <c r="Y7" s="16">
        <f t="shared" si="6"/>
        <v>-0.39034242081900694</v>
      </c>
      <c r="Z7" s="100">
        <f t="shared" si="7"/>
        <v>-0.36141678994483106</v>
      </c>
      <c r="AA7" s="100">
        <f t="shared" si="8"/>
        <v>-0.39700061980456952</v>
      </c>
      <c r="AB7" s="268"/>
    </row>
    <row r="8" spans="1:28" ht="17.25" customHeight="1" x14ac:dyDescent="0.2">
      <c r="A8" s="255"/>
      <c r="B8" s="8" t="s">
        <v>34</v>
      </c>
      <c r="C8" s="93">
        <v>3.8607715492600003</v>
      </c>
      <c r="D8" s="93">
        <v>4.1141995539959995</v>
      </c>
      <c r="E8" s="93">
        <v>4.0252449555400007</v>
      </c>
      <c r="F8" s="93">
        <v>4.1937504502919998</v>
      </c>
      <c r="G8" s="93">
        <v>4.2166800870000003</v>
      </c>
      <c r="H8" s="93">
        <v>4.3260163891000012</v>
      </c>
      <c r="I8" s="91">
        <v>4.2583581127999999</v>
      </c>
      <c r="J8" s="91">
        <v>4.2709213886000015</v>
      </c>
      <c r="K8" s="91">
        <v>2.7806765211999998</v>
      </c>
      <c r="L8" s="93">
        <v>2.5310615426999998</v>
      </c>
      <c r="M8" s="93">
        <v>2.3619010228000006</v>
      </c>
      <c r="N8" s="93">
        <v>2.3998990792999999</v>
      </c>
      <c r="O8" s="92">
        <v>2.4475043092000002</v>
      </c>
      <c r="P8" s="92">
        <v>2.4437462057792176</v>
      </c>
      <c r="R8" s="100">
        <f t="shared" ref="R8:R17" si="9">(P8-O8)/O8</f>
        <v>-1.5354838831768674E-3</v>
      </c>
      <c r="S8" s="100">
        <f t="shared" si="0"/>
        <v>1.983634658249284E-2</v>
      </c>
      <c r="T8" s="16">
        <f t="shared" si="1"/>
        <v>1.6087912293188796E-2</v>
      </c>
      <c r="U8" s="16">
        <f t="shared" si="2"/>
        <v>-5.1821127691775874E-2</v>
      </c>
      <c r="V8" s="16">
        <f t="shared" si="3"/>
        <v>-0.27976144516166046</v>
      </c>
      <c r="W8" s="16">
        <f t="shared" si="4"/>
        <v>-0.34441561475318783</v>
      </c>
      <c r="X8" s="16">
        <f t="shared" si="5"/>
        <v>-0.38823082571339668</v>
      </c>
      <c r="Y8" s="16">
        <f t="shared" si="6"/>
        <v>-0.37838873689379732</v>
      </c>
      <c r="Z8" s="100">
        <f t="shared" si="7"/>
        <v>-0.36605824043924151</v>
      </c>
      <c r="AA8" s="100">
        <f t="shared" si="8"/>
        <v>-0.36703164779391984</v>
      </c>
      <c r="AB8" s="268"/>
    </row>
    <row r="9" spans="1:28" ht="17.25" customHeight="1" x14ac:dyDescent="0.2">
      <c r="A9" s="255"/>
      <c r="B9" s="9" t="s">
        <v>35</v>
      </c>
      <c r="C9" s="93">
        <v>0.28376617445474361</v>
      </c>
      <c r="D9" s="93">
        <v>0.32323931991196359</v>
      </c>
      <c r="E9" s="93">
        <v>0.30221714851033271</v>
      </c>
      <c r="F9" s="93">
        <v>0.27385376431673697</v>
      </c>
      <c r="G9" s="93">
        <v>0.28661055602292956</v>
      </c>
      <c r="H9" s="93">
        <v>0.30037798099284269</v>
      </c>
      <c r="I9" s="91">
        <v>0.33488980355290732</v>
      </c>
      <c r="J9" s="91">
        <v>0.28882860597344728</v>
      </c>
      <c r="K9" s="91">
        <v>0.2491875780432109</v>
      </c>
      <c r="L9" s="93">
        <v>0.24619036736024769</v>
      </c>
      <c r="M9" s="93">
        <v>0.2038673758445505</v>
      </c>
      <c r="N9" s="93">
        <v>0.21188942887459136</v>
      </c>
      <c r="O9" s="92">
        <v>0.22561219928562151</v>
      </c>
      <c r="P9" s="92">
        <v>0.22577234403840146</v>
      </c>
      <c r="R9" s="100">
        <f t="shared" si="9"/>
        <v>7.0982310924246473E-4</v>
      </c>
      <c r="S9" s="100">
        <f t="shared" si="0"/>
        <v>6.4763827454328043E-2</v>
      </c>
      <c r="T9" s="16">
        <f t="shared" si="1"/>
        <v>3.9349371113491446E-2</v>
      </c>
      <c r="U9" s="16">
        <f t="shared" si="2"/>
        <v>-0.13932689102926651</v>
      </c>
      <c r="V9" s="16">
        <f t="shared" si="3"/>
        <v>-0.12185594875067632</v>
      </c>
      <c r="W9" s="16">
        <f t="shared" si="4"/>
        <v>-0.13241820370837998</v>
      </c>
      <c r="X9" s="16">
        <f t="shared" si="5"/>
        <v>-0.28156561917120165</v>
      </c>
      <c r="Y9" s="16">
        <f t="shared" si="6"/>
        <v>-0.25329567809927783</v>
      </c>
      <c r="Z9" s="100">
        <f t="shared" si="7"/>
        <v>-0.20493624823629841</v>
      </c>
      <c r="AA9" s="100">
        <f t="shared" si="8"/>
        <v>-0.20437189361197552</v>
      </c>
      <c r="AB9" s="268"/>
    </row>
    <row r="10" spans="1:28" ht="17.25" customHeight="1" x14ac:dyDescent="0.2">
      <c r="A10" s="256"/>
      <c r="B10" s="10" t="s">
        <v>25</v>
      </c>
      <c r="C10" s="137">
        <f t="shared" ref="C10:L10" si="10">SUM(C5:C9)</f>
        <v>4.9978779396975614</v>
      </c>
      <c r="D10" s="137">
        <f t="shared" si="10"/>
        <v>5.177948735204601</v>
      </c>
      <c r="E10" s="137">
        <f t="shared" si="10"/>
        <v>5.0969245730584234</v>
      </c>
      <c r="F10" s="137">
        <f t="shared" si="10"/>
        <v>5.1143512329606242</v>
      </c>
      <c r="G10" s="137">
        <f t="shared" si="10"/>
        <v>5.0727339682674808</v>
      </c>
      <c r="H10" s="137">
        <f t="shared" si="10"/>
        <v>5.1764552391901049</v>
      </c>
      <c r="I10" s="138">
        <f t="shared" si="10"/>
        <v>5.0849230748712664</v>
      </c>
      <c r="J10" s="138">
        <f t="shared" si="10"/>
        <v>5.1423994076276802</v>
      </c>
      <c r="K10" s="138">
        <f t="shared" si="10"/>
        <v>3.4434364356683425</v>
      </c>
      <c r="L10" s="137">
        <f t="shared" si="10"/>
        <v>3.1418880614698041</v>
      </c>
      <c r="M10" s="137">
        <f>SUM(M5:M9)</f>
        <v>2.9260646586580292</v>
      </c>
      <c r="N10" s="137">
        <f>SUM(N5:N9)</f>
        <v>2.95970033722068</v>
      </c>
      <c r="O10" s="137">
        <f>SUM(O5:O9)</f>
        <v>3.0235412157940402</v>
      </c>
      <c r="P10" s="137">
        <f>SUM(P5:P9)</f>
        <v>3.0033359852675612</v>
      </c>
      <c r="Q10" s="139"/>
      <c r="R10" s="140">
        <f t="shared" si="9"/>
        <v>-6.6826377034098945E-3</v>
      </c>
      <c r="S10" s="141">
        <f t="shared" si="0"/>
        <v>2.1570048079026218E-2</v>
      </c>
      <c r="T10" s="142">
        <f t="shared" si="1"/>
        <v>1.1495193198525227E-2</v>
      </c>
      <c r="U10" s="142">
        <f t="shared" si="2"/>
        <v>-5.7986701207902044E-2</v>
      </c>
      <c r="V10" s="142">
        <f t="shared" si="3"/>
        <v>-0.31102030157288785</v>
      </c>
      <c r="W10" s="142">
        <f t="shared" si="4"/>
        <v>-0.37135558343389025</v>
      </c>
      <c r="X10" s="142">
        <f t="shared" si="5"/>
        <v>-0.4145385913856281</v>
      </c>
      <c r="Y10" s="142">
        <f t="shared" si="6"/>
        <v>-0.40780859938332514</v>
      </c>
      <c r="Z10" s="141">
        <f t="shared" si="7"/>
        <v>-0.39503500240003764</v>
      </c>
      <c r="AA10" s="100">
        <f t="shared" si="8"/>
        <v>-0.3990777643022424</v>
      </c>
      <c r="AB10" s="268"/>
    </row>
    <row r="11" spans="1:28" ht="17.25" customHeight="1" x14ac:dyDescent="0.2">
      <c r="A11" s="249" t="s">
        <v>29</v>
      </c>
      <c r="B11" s="8" t="s">
        <v>9</v>
      </c>
      <c r="C11" s="93">
        <v>1.2559980406918221</v>
      </c>
      <c r="D11" s="93">
        <v>1.4039729549908142</v>
      </c>
      <c r="E11" s="93">
        <v>1.5226525345056698</v>
      </c>
      <c r="F11" s="93">
        <v>1.4727944906084069</v>
      </c>
      <c r="G11" s="93">
        <v>1.3012329060543253</v>
      </c>
      <c r="H11" s="93">
        <v>1.263515121340675</v>
      </c>
      <c r="I11" s="91">
        <v>1.3917488768735296</v>
      </c>
      <c r="J11" s="91">
        <v>1.3949473211063614</v>
      </c>
      <c r="K11" s="91">
        <v>1.3823346376282404</v>
      </c>
      <c r="L11" s="93">
        <v>1.4437258064783209</v>
      </c>
      <c r="M11" s="93">
        <v>1.2300268292996457</v>
      </c>
      <c r="N11" s="93">
        <v>1.3981119402090789</v>
      </c>
      <c r="O11" s="92">
        <v>1.2451191133771788</v>
      </c>
      <c r="P11" s="92">
        <v>1.2783333247141053</v>
      </c>
      <c r="R11" s="100">
        <f t="shared" si="9"/>
        <v>2.6675529256665612E-2</v>
      </c>
      <c r="S11" s="100">
        <f t="shared" si="0"/>
        <v>-0.10942816696710347</v>
      </c>
      <c r="T11" s="16">
        <f t="shared" si="1"/>
        <v>0.13665158101074734</v>
      </c>
      <c r="U11" s="16">
        <f t="shared" si="2"/>
        <v>-3.1594549369805811E-2</v>
      </c>
      <c r="V11" s="16">
        <f t="shared" si="3"/>
        <v>0.10058661943997162</v>
      </c>
      <c r="W11" s="16">
        <f t="shared" si="4"/>
        <v>0.14946501483640504</v>
      </c>
      <c r="X11" s="16">
        <f t="shared" si="5"/>
        <v>-2.0677748333007808E-2</v>
      </c>
      <c r="Y11" s="16">
        <f t="shared" si="6"/>
        <v>0.11314818567629167</v>
      </c>
      <c r="Z11" s="100">
        <f t="shared" si="7"/>
        <v>-8.6615798450218658E-3</v>
      </c>
      <c r="AA11" s="100">
        <f>(P11-C11)/C11</f>
        <v>1.778289718507892E-2</v>
      </c>
      <c r="AB11" s="268"/>
    </row>
    <row r="12" spans="1:28" ht="17.25" customHeight="1" x14ac:dyDescent="0.2">
      <c r="A12" s="250"/>
      <c r="B12" s="8" t="s">
        <v>27</v>
      </c>
      <c r="C12" s="93">
        <v>9.6025216966778584E-2</v>
      </c>
      <c r="D12" s="93">
        <v>9.3182814635190084E-2</v>
      </c>
      <c r="E12" s="93">
        <v>9.5805353176208738E-2</v>
      </c>
      <c r="F12" s="93">
        <v>9.8005108811576813E-2</v>
      </c>
      <c r="G12" s="93">
        <v>7.5569042359853539E-2</v>
      </c>
      <c r="H12" s="93">
        <v>8.2031140831741928E-2</v>
      </c>
      <c r="I12" s="91">
        <v>8.3446127330403519E-2</v>
      </c>
      <c r="J12" s="91">
        <v>7.5721702342150296E-2</v>
      </c>
      <c r="K12" s="91">
        <v>7.1011542777915937E-2</v>
      </c>
      <c r="L12" s="93">
        <v>7.4370460225011675E-2</v>
      </c>
      <c r="M12" s="93">
        <v>7.0054393907051538E-2</v>
      </c>
      <c r="N12" s="93">
        <v>6.9310212884309441E-2</v>
      </c>
      <c r="O12" s="92">
        <v>7.4973933829832098E-2</v>
      </c>
      <c r="P12" s="92">
        <v>8.3765684245669617E-2</v>
      </c>
      <c r="R12" s="100">
        <f t="shared" si="9"/>
        <v>0.11726409388884546</v>
      </c>
      <c r="S12" s="100">
        <f t="shared" si="0"/>
        <v>8.1715532384475181E-2</v>
      </c>
      <c r="T12" s="16">
        <f t="shared" si="1"/>
        <v>-1.0622902879289469E-2</v>
      </c>
      <c r="U12" s="16">
        <f t="shared" si="2"/>
        <v>-6.8041092194295882E-2</v>
      </c>
      <c r="V12" s="16">
        <f t="shared" si="3"/>
        <v>-0.26049068129173314</v>
      </c>
      <c r="W12" s="16">
        <f t="shared" si="4"/>
        <v>-0.22551114619463666</v>
      </c>
      <c r="X12" s="16">
        <f t="shared" si="5"/>
        <v>-0.27045836375159721</v>
      </c>
      <c r="Y12" s="16">
        <f t="shared" si="6"/>
        <v>-0.27820821369986193</v>
      </c>
      <c r="Z12" s="100">
        <f t="shared" si="7"/>
        <v>-0.21922661361160481</v>
      </c>
      <c r="AA12" s="100">
        <f t="shared" si="8"/>
        <v>-0.1276699299242442</v>
      </c>
      <c r="AB12" s="268"/>
    </row>
    <row r="13" spans="1:28" s="6" customFormat="1" ht="17.25" customHeight="1" x14ac:dyDescent="0.2">
      <c r="A13" s="251"/>
      <c r="B13" s="10" t="s">
        <v>25</v>
      </c>
      <c r="C13" s="41">
        <f t="shared" ref="C13:L13" si="11">SUM(C11:C12)</f>
        <v>1.3520232576586007</v>
      </c>
      <c r="D13" s="41">
        <f t="shared" si="11"/>
        <v>1.4971557696260043</v>
      </c>
      <c r="E13" s="41">
        <f t="shared" si="11"/>
        <v>1.6184578876818785</v>
      </c>
      <c r="F13" s="41">
        <f t="shared" si="11"/>
        <v>1.5707995994199837</v>
      </c>
      <c r="G13" s="41">
        <f t="shared" si="11"/>
        <v>1.3768019484141789</v>
      </c>
      <c r="H13" s="41">
        <f t="shared" si="11"/>
        <v>1.345546262172417</v>
      </c>
      <c r="I13" s="36">
        <f t="shared" si="11"/>
        <v>1.475195004203933</v>
      </c>
      <c r="J13" s="36">
        <f t="shared" si="11"/>
        <v>1.4706690234485118</v>
      </c>
      <c r="K13" s="36">
        <f t="shared" si="11"/>
        <v>1.4533461804061563</v>
      </c>
      <c r="L13" s="41">
        <f t="shared" si="11"/>
        <v>1.5180962667033326</v>
      </c>
      <c r="M13" s="41">
        <f>SUM(M11:M12)</f>
        <v>1.3000812232066972</v>
      </c>
      <c r="N13" s="41">
        <f>SUM(N11:N12)</f>
        <v>1.4674221530933884</v>
      </c>
      <c r="O13" s="41">
        <f>SUM(O11:O12)</f>
        <v>1.3200930472070109</v>
      </c>
      <c r="P13" s="41">
        <f>SUM(P11:P12)</f>
        <v>1.3620990089597749</v>
      </c>
      <c r="Q13" s="133"/>
      <c r="R13" s="141">
        <f t="shared" si="9"/>
        <v>3.1820455263845325E-2</v>
      </c>
      <c r="S13" s="56">
        <f t="shared" si="0"/>
        <v>-0.10039994665188981</v>
      </c>
      <c r="T13" s="52">
        <f t="shared" si="1"/>
        <v>0.12871575013900963</v>
      </c>
      <c r="U13" s="52">
        <f t="shared" si="2"/>
        <v>-3.3380039672969562E-2</v>
      </c>
      <c r="V13" s="52">
        <f t="shared" si="3"/>
        <v>7.494170102001356E-2</v>
      </c>
      <c r="W13" s="52">
        <f t="shared" si="4"/>
        <v>0.12283295283864643</v>
      </c>
      <c r="X13" s="52">
        <f t="shared" si="5"/>
        <v>-3.8418003653173376E-2</v>
      </c>
      <c r="Y13" s="52">
        <f t="shared" si="6"/>
        <v>8.5352744326774838E-2</v>
      </c>
      <c r="Z13" s="56">
        <f t="shared" si="7"/>
        <v>-2.3616613302115563E-2</v>
      </c>
      <c r="AA13" s="141">
        <f t="shared" si="8"/>
        <v>7.4523505746662581E-3</v>
      </c>
      <c r="AB13" s="268"/>
    </row>
    <row r="14" spans="1:28" ht="17.25" customHeight="1" x14ac:dyDescent="0.2">
      <c r="A14" s="274" t="s">
        <v>44</v>
      </c>
      <c r="B14" s="274"/>
      <c r="C14" s="93">
        <v>2.0647719789527401</v>
      </c>
      <c r="D14" s="93">
        <v>1.3719576131231732</v>
      </c>
      <c r="E14" s="93">
        <v>1.277444879963751</v>
      </c>
      <c r="F14" s="93">
        <v>1.7615830174651923</v>
      </c>
      <c r="G14" s="93">
        <v>1.06093434947959</v>
      </c>
      <c r="H14" s="93">
        <v>0.5571355913400452</v>
      </c>
      <c r="I14" s="91">
        <v>1.9779897724839541</v>
      </c>
      <c r="J14" s="91">
        <v>0.75185390981731726</v>
      </c>
      <c r="K14" s="91">
        <v>0.95243632513484433</v>
      </c>
      <c r="L14" s="93">
        <v>0.83318468571766668</v>
      </c>
      <c r="M14" s="93">
        <v>0.52317978423111111</v>
      </c>
      <c r="N14" s="93">
        <v>0.25821950641133334</v>
      </c>
      <c r="O14" s="92">
        <v>0.8996749938741111</v>
      </c>
      <c r="P14" s="92">
        <v>0.59384850491044427</v>
      </c>
      <c r="R14" s="100">
        <f t="shared" si="9"/>
        <v>-0.33992996476065246</v>
      </c>
      <c r="S14" s="100">
        <f t="shared" si="0"/>
        <v>2.4841480660293915</v>
      </c>
      <c r="T14" s="16">
        <f t="shared" si="1"/>
        <v>-0.50644211761579339</v>
      </c>
      <c r="U14" s="16">
        <f t="shared" si="2"/>
        <v>-0.69008130989719874</v>
      </c>
      <c r="V14" s="16">
        <f t="shared" si="3"/>
        <v>-0.53872082009853528</v>
      </c>
      <c r="W14" s="16">
        <f t="shared" si="4"/>
        <v>-0.596476175475676</v>
      </c>
      <c r="X14" s="16">
        <f t="shared" si="5"/>
        <v>-0.74661619318542394</v>
      </c>
      <c r="Y14" s="16">
        <f t="shared" si="6"/>
        <v>-0.87494042487814894</v>
      </c>
      <c r="Z14" s="100">
        <f t="shared" si="7"/>
        <v>-0.5642739232007451</v>
      </c>
      <c r="AA14" s="100">
        <f t="shared" si="8"/>
        <v>-0.71239027313241321</v>
      </c>
      <c r="AB14" s="268"/>
    </row>
    <row r="15" spans="1:28" ht="17.25" customHeight="1" x14ac:dyDescent="0.2">
      <c r="A15" s="271" t="s">
        <v>28</v>
      </c>
      <c r="B15" s="272"/>
      <c r="C15" s="90">
        <v>0.34205672568272827</v>
      </c>
      <c r="D15" s="90">
        <v>0.34009595542502602</v>
      </c>
      <c r="E15" s="90">
        <v>0.33346180920448654</v>
      </c>
      <c r="F15" s="90">
        <v>0.32898590388217297</v>
      </c>
      <c r="G15" s="90">
        <v>0.32691773529623958</v>
      </c>
      <c r="H15" s="90">
        <v>0.32988055737881844</v>
      </c>
      <c r="I15" s="91">
        <v>0.32814638829344384</v>
      </c>
      <c r="J15" s="91">
        <v>0.32585056942592838</v>
      </c>
      <c r="K15" s="91">
        <v>0.32302421189851216</v>
      </c>
      <c r="L15" s="90">
        <v>0.3252796634361696</v>
      </c>
      <c r="M15" s="93">
        <v>0.32898764082939019</v>
      </c>
      <c r="N15" s="93">
        <v>0.32479789827260896</v>
      </c>
      <c r="O15" s="92">
        <v>0.32038404619701333</v>
      </c>
      <c r="P15" s="92">
        <v>0.31756937387677142</v>
      </c>
      <c r="R15" s="100">
        <f t="shared" si="9"/>
        <v>-8.7853073636228567E-3</v>
      </c>
      <c r="S15" s="100">
        <f t="shared" si="0"/>
        <v>-1.3589533981192847E-2</v>
      </c>
      <c r="T15" s="16">
        <f t="shared" si="1"/>
        <v>-1.273525821887634E-2</v>
      </c>
      <c r="U15" s="16">
        <f t="shared" si="2"/>
        <v>-1.4810798759178202E-3</v>
      </c>
      <c r="V15" s="16">
        <f t="shared" si="3"/>
        <v>-5.5641396163832638E-2</v>
      </c>
      <c r="W15" s="16">
        <f t="shared" si="4"/>
        <v>-4.9047602303601799E-2</v>
      </c>
      <c r="X15" s="16">
        <f t="shared" si="5"/>
        <v>-3.8207361154068323E-2</v>
      </c>
      <c r="Y15" s="16">
        <f t="shared" si="6"/>
        <v>-5.0456038762785732E-2</v>
      </c>
      <c r="Z15" s="100">
        <f t="shared" si="7"/>
        <v>-6.3359898690655322E-2</v>
      </c>
      <c r="AA15" s="100">
        <f t="shared" si="8"/>
        <v>-7.1588569869752761E-2</v>
      </c>
      <c r="AB15" s="268"/>
    </row>
    <row r="16" spans="1:28" ht="17.25" customHeight="1" x14ac:dyDescent="0.2">
      <c r="A16" s="245" t="s">
        <v>22</v>
      </c>
      <c r="B16" s="245"/>
      <c r="C16" s="90">
        <v>0.46781386618520304</v>
      </c>
      <c r="D16" s="90">
        <v>0.48291243511593102</v>
      </c>
      <c r="E16" s="90">
        <v>0.45708266326715297</v>
      </c>
      <c r="F16" s="90">
        <v>0.43998117376569101</v>
      </c>
      <c r="G16" s="90">
        <v>0.43469955543357597</v>
      </c>
      <c r="H16" s="90">
        <v>0.44235113517913299</v>
      </c>
      <c r="I16" s="91">
        <v>0.42830108200124301</v>
      </c>
      <c r="J16" s="91">
        <v>0.43928580128537137</v>
      </c>
      <c r="K16" s="91">
        <v>0.428111286225004</v>
      </c>
      <c r="L16" s="90">
        <v>0.44657054289822495</v>
      </c>
      <c r="M16" s="93">
        <v>0.40537340261199201</v>
      </c>
      <c r="N16" s="93">
        <v>0.40272451121940001</v>
      </c>
      <c r="O16" s="92">
        <v>0.45074174650610005</v>
      </c>
      <c r="P16" s="92">
        <v>0.50757501343610001</v>
      </c>
      <c r="R16" s="100">
        <f t="shared" si="9"/>
        <v>0.12608831414116822</v>
      </c>
      <c r="S16" s="100">
        <f t="shared" si="0"/>
        <v>0.11923097290827865</v>
      </c>
      <c r="T16" s="16">
        <v>0.42949076661899999</v>
      </c>
      <c r="U16" s="16">
        <v>0.42949076661899999</v>
      </c>
      <c r="V16" s="16">
        <v>0.42949076661899999</v>
      </c>
      <c r="W16" s="16">
        <v>0.42949076661899999</v>
      </c>
      <c r="X16" s="16">
        <v>0.42949076661899999</v>
      </c>
      <c r="Y16" s="16">
        <v>0.42949076661899999</v>
      </c>
      <c r="Z16" s="100">
        <f t="shared" si="7"/>
        <v>-3.6493402425879153E-2</v>
      </c>
      <c r="AA16" s="100">
        <f>(P16-C16)/C16</f>
        <v>8.4993520126134758E-2</v>
      </c>
      <c r="AB16" s="268"/>
    </row>
    <row r="17" spans="1:28" ht="17.25" customHeight="1" x14ac:dyDescent="0.2">
      <c r="A17" s="273" t="s">
        <v>26</v>
      </c>
      <c r="B17" s="273"/>
      <c r="C17" s="42">
        <f t="shared" ref="C17:L17" si="12">C10+C13+C14+C15+C16</f>
        <v>9.224543768176833</v>
      </c>
      <c r="D17" s="42">
        <f t="shared" si="12"/>
        <v>8.8700705084947362</v>
      </c>
      <c r="E17" s="42">
        <f t="shared" si="12"/>
        <v>8.7833718131756928</v>
      </c>
      <c r="F17" s="42">
        <f t="shared" si="12"/>
        <v>9.2157009274936641</v>
      </c>
      <c r="G17" s="42">
        <f t="shared" si="12"/>
        <v>8.2720875568910657</v>
      </c>
      <c r="H17" s="42">
        <f t="shared" si="12"/>
        <v>7.8513687852605187</v>
      </c>
      <c r="I17" s="42">
        <f t="shared" si="12"/>
        <v>9.2945553218538404</v>
      </c>
      <c r="J17" s="42">
        <f t="shared" si="12"/>
        <v>8.1300587116048089</v>
      </c>
      <c r="K17" s="42">
        <f t="shared" si="12"/>
        <v>6.6003544393328593</v>
      </c>
      <c r="L17" s="42">
        <f t="shared" si="12"/>
        <v>6.2650192202251969</v>
      </c>
      <c r="M17" s="42">
        <f>M10+M13+M14+M15+M16</f>
        <v>5.4836867095372188</v>
      </c>
      <c r="N17" s="43">
        <f>N10+N13+N14+N15+N16</f>
        <v>5.4128644062174107</v>
      </c>
      <c r="O17" s="43">
        <f>O10+O13+O14+O15+O16</f>
        <v>6.0144350495782755</v>
      </c>
      <c r="P17" s="43">
        <f>P10+P13+P14+P15+P16</f>
        <v>5.7844278864506515</v>
      </c>
      <c r="R17" s="135">
        <f t="shared" si="9"/>
        <v>-3.8242521738388671E-2</v>
      </c>
      <c r="S17" s="135">
        <f t="shared" si="0"/>
        <v>0.11113720910316524</v>
      </c>
      <c r="T17" s="136">
        <f>(N17-M17)/M17</f>
        <v>-1.29150892585884E-2</v>
      </c>
      <c r="U17" s="136">
        <f>(N17-L17)/L17</f>
        <v>-0.1360179089725371</v>
      </c>
      <c r="V17" s="136">
        <f>(K17-C17)/C17</f>
        <v>-0.28447903709850647</v>
      </c>
      <c r="W17" s="136">
        <f>(L17-C17)/C17</f>
        <v>-0.32083153620686494</v>
      </c>
      <c r="X17" s="136">
        <f>(M17-C17)/C17</f>
        <v>-0.40553301633680344</v>
      </c>
      <c r="Y17" s="136">
        <f>(N17-C17)/C17</f>
        <v>-0.41321061049209745</v>
      </c>
      <c r="Z17" s="135">
        <f t="shared" si="7"/>
        <v>-0.347996475410839</v>
      </c>
      <c r="AA17" s="135">
        <f>(P17-C17)/C17</f>
        <v>-0.37293073437344604</v>
      </c>
      <c r="AB17" s="269"/>
    </row>
    <row r="18" spans="1:28" ht="17.25" customHeight="1" x14ac:dyDescent="0.2">
      <c r="A18" s="7" t="s">
        <v>16</v>
      </c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5"/>
      <c r="P18" s="45"/>
      <c r="Q18" s="45"/>
      <c r="R18" s="45"/>
      <c r="S18" s="45"/>
      <c r="T18" s="45"/>
      <c r="U18" s="5"/>
    </row>
    <row r="19" spans="1:28" ht="17.25" customHeight="1" x14ac:dyDescent="0.2">
      <c r="M19" s="46"/>
      <c r="N19" s="11"/>
    </row>
    <row r="20" spans="1:28" ht="17.25" customHeight="1" x14ac:dyDescent="0.25">
      <c r="A20" s="1" t="s">
        <v>43</v>
      </c>
    </row>
    <row r="21" spans="1:28" ht="17.25" customHeight="1" x14ac:dyDescent="0.2"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15"/>
      <c r="P21" s="15"/>
      <c r="Q21" s="15"/>
    </row>
    <row r="22" spans="1:28" ht="17.25" customHeight="1" x14ac:dyDescent="0.2">
      <c r="A22" s="243" t="s">
        <v>3</v>
      </c>
      <c r="B22" s="243" t="s">
        <v>4</v>
      </c>
      <c r="C22" s="241" t="s">
        <v>15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15"/>
    </row>
    <row r="23" spans="1:28" ht="17.25" customHeight="1" x14ac:dyDescent="0.2">
      <c r="A23" s="243"/>
      <c r="B23" s="243"/>
      <c r="C23" s="34">
        <v>2005</v>
      </c>
      <c r="D23" s="34">
        <v>2006</v>
      </c>
      <c r="E23" s="34">
        <v>2007</v>
      </c>
      <c r="F23" s="34">
        <v>2008</v>
      </c>
      <c r="G23" s="34">
        <v>2009</v>
      </c>
      <c r="H23" s="34">
        <v>2010</v>
      </c>
      <c r="I23" s="34">
        <v>2011</v>
      </c>
      <c r="J23" s="34">
        <v>2012</v>
      </c>
      <c r="K23" s="34">
        <v>2013</v>
      </c>
      <c r="L23" s="34">
        <v>2014</v>
      </c>
      <c r="M23" s="34">
        <v>2015</v>
      </c>
      <c r="N23" s="34">
        <v>2016</v>
      </c>
      <c r="O23" s="34">
        <v>2017</v>
      </c>
      <c r="P23" s="34">
        <v>2018</v>
      </c>
      <c r="Q23" s="15"/>
    </row>
    <row r="24" spans="1:28" ht="17.25" customHeight="1" x14ac:dyDescent="0.2">
      <c r="A24" s="246" t="s">
        <v>6</v>
      </c>
      <c r="B24" s="9" t="s">
        <v>19</v>
      </c>
      <c r="C24" s="16">
        <f>C5/C$17</f>
        <v>4.8391735186160814E-2</v>
      </c>
      <c r="D24" s="16">
        <f t="shared" ref="D24:M24" si="13">D5/D$17</f>
        <v>3.9118692599495512E-2</v>
      </c>
      <c r="E24" s="16">
        <f t="shared" si="13"/>
        <v>4.7191342576930202E-2</v>
      </c>
      <c r="F24" s="16">
        <f t="shared" si="13"/>
        <v>3.540838239142461E-2</v>
      </c>
      <c r="G24" s="16">
        <f t="shared" si="13"/>
        <v>3.9790552496550127E-2</v>
      </c>
      <c r="H24" s="16">
        <f t="shared" si="13"/>
        <v>3.5933089906716134E-2</v>
      </c>
      <c r="I24" s="16">
        <f t="shared" si="13"/>
        <v>2.126265898587729E-2</v>
      </c>
      <c r="J24" s="16">
        <f t="shared" si="13"/>
        <v>3.2875406512138522E-2</v>
      </c>
      <c r="K24" s="16">
        <f t="shared" si="13"/>
        <v>2.8139693520434154E-2</v>
      </c>
      <c r="L24" s="16">
        <f t="shared" si="13"/>
        <v>2.3899985106456967E-2</v>
      </c>
      <c r="M24" s="16">
        <f t="shared" si="13"/>
        <v>2.8620206290976082E-2</v>
      </c>
      <c r="N24" s="16">
        <f t="shared" ref="N24" si="14">N5/N$17</f>
        <v>2.4170601468289588E-2</v>
      </c>
      <c r="O24" s="16">
        <f t="shared" ref="O24:P24" si="15">O5/O$17</f>
        <v>2.0594819725723842E-2</v>
      </c>
      <c r="P24" s="16">
        <f t="shared" si="15"/>
        <v>2.080634104867099E-2</v>
      </c>
      <c r="Q24" s="15"/>
    </row>
    <row r="25" spans="1:28" ht="17.25" customHeight="1" x14ac:dyDescent="0.2">
      <c r="A25" s="247"/>
      <c r="B25" s="97" t="s">
        <v>20</v>
      </c>
      <c r="C25" s="16">
        <f t="shared" ref="C25:M36" si="16">C6/C$17</f>
        <v>8.9335220903417091E-3</v>
      </c>
      <c r="D25" s="16">
        <f t="shared" si="16"/>
        <v>8.0613674788643855E-3</v>
      </c>
      <c r="E25" s="16">
        <f t="shared" si="16"/>
        <v>4.9507923847092574E-3</v>
      </c>
      <c r="F25" s="16">
        <f t="shared" si="16"/>
        <v>5.9620395137280876E-3</v>
      </c>
      <c r="G25" s="16">
        <f t="shared" si="16"/>
        <v>5.8714599940852472E-3</v>
      </c>
      <c r="H25" s="16">
        <f t="shared" si="16"/>
        <v>4.6464707831704423E-3</v>
      </c>
      <c r="I25" s="16">
        <f t="shared" si="16"/>
        <v>4.0894961535980785E-3</v>
      </c>
      <c r="J25" s="16">
        <f t="shared" si="16"/>
        <v>4.3619336991764061E-3</v>
      </c>
      <c r="K25" s="16">
        <f t="shared" si="16"/>
        <v>3.9267127280685878E-3</v>
      </c>
      <c r="L25" s="16">
        <f t="shared" si="16"/>
        <v>2.9201777741098946E-3</v>
      </c>
      <c r="M25" s="16">
        <f t="shared" si="16"/>
        <v>3.4519659240112846E-3</v>
      </c>
      <c r="N25" s="16">
        <f t="shared" ref="N25:O25" si="17">N6/N$17</f>
        <v>3.5509551597102881E-3</v>
      </c>
      <c r="O25" s="16">
        <f t="shared" si="17"/>
        <v>3.210966652283158E-3</v>
      </c>
      <c r="P25" s="16">
        <f t="shared" ref="P25" si="18">P6/P$17</f>
        <v>3.0714726212878701E-3</v>
      </c>
      <c r="Q25" s="15"/>
      <c r="R25" s="104"/>
      <c r="S25" s="104"/>
      <c r="T25" s="104"/>
    </row>
    <row r="26" spans="1:28" ht="17.25" customHeight="1" x14ac:dyDescent="0.2">
      <c r="A26" s="247"/>
      <c r="B26" s="97" t="s">
        <v>33</v>
      </c>
      <c r="C26" s="16">
        <f t="shared" si="16"/>
        <v>3.5182322223168902E-2</v>
      </c>
      <c r="D26" s="16">
        <f t="shared" si="16"/>
        <v>3.6304040818861037E-2</v>
      </c>
      <c r="E26" s="16">
        <f t="shared" si="16"/>
        <v>3.5462316423856985E-2</v>
      </c>
      <c r="F26" s="16">
        <f t="shared" si="16"/>
        <v>2.8808398288807262E-2</v>
      </c>
      <c r="G26" s="16">
        <f t="shared" si="16"/>
        <v>2.3177119267608227E-2</v>
      </c>
      <c r="H26" s="16">
        <f t="shared" si="16"/>
        <v>2.9479671546140569E-2</v>
      </c>
      <c r="I26" s="16">
        <f t="shared" si="16"/>
        <v>2.7547111311960706E-2</v>
      </c>
      <c r="J26" s="16">
        <f t="shared" si="16"/>
        <v>3.4428736716587256E-2</v>
      </c>
      <c r="K26" s="16">
        <f t="shared" si="16"/>
        <v>3.0592703989664124E-2</v>
      </c>
      <c r="L26" s="16">
        <f t="shared" si="16"/>
        <v>3.1381757750803527E-2</v>
      </c>
      <c r="M26" s="16">
        <f t="shared" si="16"/>
        <v>3.3631118125588007E-2</v>
      </c>
      <c r="N26" s="16">
        <f t="shared" ref="N26:O26" si="19">N7/N$17</f>
        <v>3.6553437707063277E-2</v>
      </c>
      <c r="O26" s="16">
        <f t="shared" si="19"/>
        <v>3.4458157686529781E-2</v>
      </c>
      <c r="P26" s="16">
        <f t="shared" ref="P26" si="20">P7/P$17</f>
        <v>3.3831858228945862E-2</v>
      </c>
      <c r="Q26" s="15"/>
      <c r="R26" s="104"/>
      <c r="S26" s="104"/>
      <c r="T26" s="104"/>
    </row>
    <row r="27" spans="1:28" ht="17.25" customHeight="1" x14ac:dyDescent="0.2">
      <c r="A27" s="247"/>
      <c r="B27" s="8" t="s">
        <v>34</v>
      </c>
      <c r="C27" s="16">
        <f t="shared" si="16"/>
        <v>0.4185325200124293</v>
      </c>
      <c r="D27" s="16">
        <f t="shared" si="16"/>
        <v>0.46382940812656348</v>
      </c>
      <c r="E27" s="16">
        <f t="shared" si="16"/>
        <v>0.45828015039757763</v>
      </c>
      <c r="F27" s="16">
        <f t="shared" si="16"/>
        <v>0.45506581466642143</v>
      </c>
      <c r="G27" s="16">
        <f t="shared" si="16"/>
        <v>0.50974799988514308</v>
      </c>
      <c r="H27" s="16">
        <f t="shared" si="16"/>
        <v>0.55098881576181857</v>
      </c>
      <c r="I27" s="16">
        <f t="shared" si="16"/>
        <v>0.45815619632577015</v>
      </c>
      <c r="J27" s="16">
        <f t="shared" si="16"/>
        <v>0.5253247903983409</v>
      </c>
      <c r="K27" s="16">
        <f t="shared" si="16"/>
        <v>0.4212919998097952</v>
      </c>
      <c r="L27" s="16">
        <f t="shared" si="16"/>
        <v>0.40399900682332152</v>
      </c>
      <c r="M27" s="16">
        <f t="shared" si="16"/>
        <v>0.43071407027906722</v>
      </c>
      <c r="N27" s="16">
        <f t="shared" ref="N27:O27" si="21">N8/N$17</f>
        <v>0.44336951735635377</v>
      </c>
      <c r="O27" s="16">
        <f t="shared" si="21"/>
        <v>0.4069383556434974</v>
      </c>
      <c r="P27" s="16">
        <f t="shared" ref="P27" si="22">P8/P$17</f>
        <v>0.42246981961749552</v>
      </c>
      <c r="Q27" s="64"/>
      <c r="R27" s="104"/>
      <c r="S27" s="104"/>
      <c r="T27" s="104"/>
    </row>
    <row r="28" spans="1:28" ht="17.25" customHeight="1" x14ac:dyDescent="0.2">
      <c r="A28" s="247"/>
      <c r="B28" s="97" t="s">
        <v>35</v>
      </c>
      <c r="C28" s="16">
        <f t="shared" si="16"/>
        <v>3.076208228678913E-2</v>
      </c>
      <c r="D28" s="16">
        <f t="shared" si="16"/>
        <v>3.6441572770182833E-2</v>
      </c>
      <c r="E28" s="16">
        <f t="shared" si="16"/>
        <v>3.4407873757203937E-2</v>
      </c>
      <c r="F28" s="16">
        <f t="shared" si="16"/>
        <v>2.9715999517707356E-2</v>
      </c>
      <c r="G28" s="16">
        <f t="shared" si="16"/>
        <v>3.4647911310388455E-2</v>
      </c>
      <c r="H28" s="16">
        <f t="shared" si="16"/>
        <v>3.8258039993834751E-2</v>
      </c>
      <c r="I28" s="16">
        <f t="shared" si="16"/>
        <v>3.6030750472321904E-2</v>
      </c>
      <c r="J28" s="16">
        <f t="shared" si="16"/>
        <v>3.5526017242799815E-2</v>
      </c>
      <c r="K28" s="16">
        <f t="shared" si="16"/>
        <v>3.775366616044909E-2</v>
      </c>
      <c r="L28" s="16">
        <f t="shared" si="16"/>
        <v>3.9296027467158885E-2</v>
      </c>
      <c r="M28" s="16">
        <f t="shared" si="16"/>
        <v>3.7177064745508658E-2</v>
      </c>
      <c r="N28" s="16">
        <f t="shared" ref="N28:O28" si="23">N9/N$17</f>
        <v>3.914552683625467E-2</v>
      </c>
      <c r="O28" s="16">
        <f t="shared" si="23"/>
        <v>3.7511785799639014E-2</v>
      </c>
      <c r="P28" s="16">
        <f t="shared" ref="P28" si="24">P9/P$17</f>
        <v>3.9031058640604174E-2</v>
      </c>
      <c r="Q28" s="64"/>
      <c r="R28" s="104"/>
      <c r="S28" s="104"/>
      <c r="T28" s="104"/>
    </row>
    <row r="29" spans="1:28" ht="17.25" customHeight="1" x14ac:dyDescent="0.2">
      <c r="A29" s="248"/>
      <c r="B29" s="10" t="s">
        <v>25</v>
      </c>
      <c r="C29" s="86">
        <f t="shared" si="16"/>
        <v>0.54180218179888995</v>
      </c>
      <c r="D29" s="86">
        <f t="shared" si="16"/>
        <v>0.58375508179396718</v>
      </c>
      <c r="E29" s="86">
        <f t="shared" si="16"/>
        <v>0.58029247554027807</v>
      </c>
      <c r="F29" s="86">
        <f t="shared" si="16"/>
        <v>0.55496063437808874</v>
      </c>
      <c r="G29" s="86">
        <f t="shared" si="16"/>
        <v>0.61323504295377507</v>
      </c>
      <c r="H29" s="86">
        <f t="shared" si="16"/>
        <v>0.65930608799168045</v>
      </c>
      <c r="I29" s="86">
        <f t="shared" si="16"/>
        <v>0.54708621324952811</v>
      </c>
      <c r="J29" s="86">
        <f t="shared" si="16"/>
        <v>0.63251688456904287</v>
      </c>
      <c r="K29" s="86">
        <f t="shared" si="16"/>
        <v>0.52170477620841116</v>
      </c>
      <c r="L29" s="86">
        <f t="shared" si="16"/>
        <v>0.50149695492185076</v>
      </c>
      <c r="M29" s="86">
        <f t="shared" si="16"/>
        <v>0.53359442536515123</v>
      </c>
      <c r="N29" s="86">
        <f t="shared" ref="N29:O29" si="25">N10/N$17</f>
        <v>0.54679003852767161</v>
      </c>
      <c r="O29" s="86">
        <f t="shared" si="25"/>
        <v>0.50271408550767327</v>
      </c>
      <c r="P29" s="86">
        <f t="shared" ref="P29" si="26">P10/P$17</f>
        <v>0.51921055015700446</v>
      </c>
      <c r="Q29" s="64"/>
      <c r="R29" s="104"/>
      <c r="S29" s="104"/>
      <c r="T29" s="104"/>
    </row>
    <row r="30" spans="1:28" ht="17.25" customHeight="1" x14ac:dyDescent="0.2">
      <c r="A30" s="249" t="s">
        <v>29</v>
      </c>
      <c r="B30" s="8" t="s">
        <v>9</v>
      </c>
      <c r="C30" s="16">
        <f t="shared" si="16"/>
        <v>0.1361582829738214</v>
      </c>
      <c r="D30" s="16">
        <f t="shared" si="16"/>
        <v>0.15828205126963196</v>
      </c>
      <c r="E30" s="16">
        <f t="shared" si="16"/>
        <v>0.17335626532644113</v>
      </c>
      <c r="F30" s="16">
        <f t="shared" si="16"/>
        <v>0.15981361615311809</v>
      </c>
      <c r="G30" s="16">
        <f t="shared" si="16"/>
        <v>0.15730405379598922</v>
      </c>
      <c r="H30" s="16">
        <f t="shared" si="16"/>
        <v>0.1609292794541366</v>
      </c>
      <c r="I30" s="16">
        <f t="shared" si="16"/>
        <v>0.14973808091724167</v>
      </c>
      <c r="J30" s="16">
        <f t="shared" si="16"/>
        <v>0.17157899722362643</v>
      </c>
      <c r="K30" s="16">
        <f t="shared" si="16"/>
        <v>0.20943339487810322</v>
      </c>
      <c r="L30" s="16">
        <f t="shared" si="16"/>
        <v>0.23044235871098032</v>
      </c>
      <c r="M30" s="16">
        <f t="shared" si="16"/>
        <v>0.22430654675446449</v>
      </c>
      <c r="N30" s="16">
        <f t="shared" ref="N30:O30" si="27">N11/N$17</f>
        <v>0.25829428474194871</v>
      </c>
      <c r="O30" s="16">
        <f t="shared" si="27"/>
        <v>0.20702179059436099</v>
      </c>
      <c r="P30" s="16">
        <f t="shared" ref="P30" si="28">P11/P$17</f>
        <v>0.22099563687334614</v>
      </c>
      <c r="Q30" s="15"/>
      <c r="R30" s="104"/>
      <c r="S30" s="104"/>
      <c r="T30" s="104"/>
    </row>
    <row r="31" spans="1:28" ht="17.25" customHeight="1" x14ac:dyDescent="0.2">
      <c r="A31" s="250"/>
      <c r="B31" s="8" t="s">
        <v>27</v>
      </c>
      <c r="C31" s="16">
        <f t="shared" si="16"/>
        <v>1.0409752436543244E-2</v>
      </c>
      <c r="D31" s="16">
        <f t="shared" si="16"/>
        <v>1.0505307093776794E-2</v>
      </c>
      <c r="E31" s="16">
        <f t="shared" si="16"/>
        <v>1.090758255644988E-2</v>
      </c>
      <c r="F31" s="16">
        <f t="shared" si="16"/>
        <v>1.0634580004565171E-2</v>
      </c>
      <c r="G31" s="16">
        <f t="shared" si="16"/>
        <v>9.1354258329749815E-3</v>
      </c>
      <c r="H31" s="16">
        <f t="shared" si="16"/>
        <v>1.0448005064510548E-2</v>
      </c>
      <c r="I31" s="16">
        <f t="shared" si="16"/>
        <v>8.9779580023802378E-3</v>
      </c>
      <c r="J31" s="16">
        <f t="shared" si="16"/>
        <v>9.3137952662095142E-3</v>
      </c>
      <c r="K31" s="16">
        <f t="shared" si="16"/>
        <v>1.0758746887098011E-2</v>
      </c>
      <c r="L31" s="16">
        <f t="shared" si="16"/>
        <v>1.1870747337043033E-2</v>
      </c>
      <c r="M31" s="16">
        <f t="shared" si="16"/>
        <v>1.2775054013427326E-2</v>
      </c>
      <c r="N31" s="16">
        <f t="shared" ref="N31:O31" si="29">N12/N$17</f>
        <v>1.2804719956534887E-2</v>
      </c>
      <c r="O31" s="16">
        <f t="shared" si="29"/>
        <v>1.2465665222386794E-2</v>
      </c>
      <c r="P31" s="16">
        <f t="shared" ref="P31" si="30">P12/P$17</f>
        <v>1.4481239266873907E-2</v>
      </c>
      <c r="Q31" s="15"/>
    </row>
    <row r="32" spans="1:28" ht="17.25" customHeight="1" x14ac:dyDescent="0.2">
      <c r="A32" s="251"/>
      <c r="B32" s="10" t="s">
        <v>25</v>
      </c>
      <c r="C32" s="86">
        <f t="shared" si="16"/>
        <v>0.14656803541036464</v>
      </c>
      <c r="D32" s="86">
        <f t="shared" si="16"/>
        <v>0.16878735836340875</v>
      </c>
      <c r="E32" s="86">
        <f t="shared" si="16"/>
        <v>0.18426384788289102</v>
      </c>
      <c r="F32" s="86">
        <f t="shared" si="16"/>
        <v>0.17044819615768328</v>
      </c>
      <c r="G32" s="86">
        <f t="shared" si="16"/>
        <v>0.16643947962896422</v>
      </c>
      <c r="H32" s="86">
        <f t="shared" si="16"/>
        <v>0.17137728451864714</v>
      </c>
      <c r="I32" s="86">
        <f t="shared" si="16"/>
        <v>0.15871603891962191</v>
      </c>
      <c r="J32" s="86">
        <f t="shared" si="16"/>
        <v>0.18089279248983597</v>
      </c>
      <c r="K32" s="86">
        <f t="shared" si="16"/>
        <v>0.22019214176520124</v>
      </c>
      <c r="L32" s="86">
        <f t="shared" si="16"/>
        <v>0.24231310604802334</v>
      </c>
      <c r="M32" s="86">
        <f t="shared" si="16"/>
        <v>0.23708160076789181</v>
      </c>
      <c r="N32" s="86">
        <f t="shared" ref="N32:O32" si="31">N13/N$17</f>
        <v>0.27109900469848358</v>
      </c>
      <c r="O32" s="86">
        <f t="shared" si="31"/>
        <v>0.21948745581674778</v>
      </c>
      <c r="P32" s="86">
        <f t="shared" ref="P32" si="32">P13/P$17</f>
        <v>0.23547687614022003</v>
      </c>
      <c r="Q32" s="15"/>
    </row>
    <row r="33" spans="1:17" ht="17.25" customHeight="1" x14ac:dyDescent="0.2">
      <c r="A33" s="274" t="s">
        <v>44</v>
      </c>
      <c r="B33" s="274"/>
      <c r="C33" s="86">
        <f t="shared" si="16"/>
        <v>0.22383459072261824</v>
      </c>
      <c r="D33" s="86">
        <f t="shared" si="16"/>
        <v>0.15467268403439066</v>
      </c>
      <c r="E33" s="86">
        <f t="shared" si="16"/>
        <v>0.14543900760838693</v>
      </c>
      <c r="F33" s="86">
        <f t="shared" si="16"/>
        <v>0.19115019371014669</v>
      </c>
      <c r="G33" s="86">
        <f t="shared" si="16"/>
        <v>0.12825472919417763</v>
      </c>
      <c r="H33" s="86">
        <f t="shared" si="16"/>
        <v>7.0960313618940354E-2</v>
      </c>
      <c r="I33" s="86">
        <f t="shared" si="16"/>
        <v>0.21281166274121818</v>
      </c>
      <c r="J33" s="86">
        <f t="shared" si="16"/>
        <v>9.2478287855919716E-2</v>
      </c>
      <c r="K33" s="86">
        <f t="shared" si="16"/>
        <v>0.14430078473651078</v>
      </c>
      <c r="L33" s="86">
        <f t="shared" si="16"/>
        <v>0.13298996482371808</v>
      </c>
      <c r="M33" s="86">
        <f t="shared" si="16"/>
        <v>9.5406578082077101E-2</v>
      </c>
      <c r="N33" s="86">
        <f t="shared" ref="N33:O33" si="33">N14/N$17</f>
        <v>4.770478013724732E-2</v>
      </c>
      <c r="O33" s="86">
        <f t="shared" si="33"/>
        <v>0.14958595220629994</v>
      </c>
      <c r="P33" s="86">
        <f t="shared" ref="P33" si="34">P14/P$17</f>
        <v>0.10266330855320459</v>
      </c>
      <c r="Q33" s="15"/>
    </row>
    <row r="34" spans="1:17" ht="17.25" customHeight="1" x14ac:dyDescent="0.2">
      <c r="A34" s="271" t="s">
        <v>28</v>
      </c>
      <c r="B34" s="272"/>
      <c r="C34" s="86">
        <f t="shared" si="16"/>
        <v>3.708115374364291E-2</v>
      </c>
      <c r="D34" s="86">
        <f t="shared" si="16"/>
        <v>3.8341967529944787E-2</v>
      </c>
      <c r="E34" s="86">
        <f t="shared" si="16"/>
        <v>3.7965125045061818E-2</v>
      </c>
      <c r="F34" s="86">
        <f t="shared" si="16"/>
        <v>3.5698413660614006E-2</v>
      </c>
      <c r="G34" s="86">
        <f t="shared" si="16"/>
        <v>3.9520584501538628E-2</v>
      </c>
      <c r="H34" s="86">
        <f t="shared" si="16"/>
        <v>4.2015674769743043E-2</v>
      </c>
      <c r="I34" s="86">
        <f t="shared" si="16"/>
        <v>3.5305227300319472E-2</v>
      </c>
      <c r="J34" s="86">
        <f t="shared" si="16"/>
        <v>4.0079731399825042E-2</v>
      </c>
      <c r="K34" s="86">
        <f t="shared" si="16"/>
        <v>4.8940434164193511E-2</v>
      </c>
      <c r="L34" s="86">
        <f t="shared" si="16"/>
        <v>5.1919978535114118E-2</v>
      </c>
      <c r="M34" s="86">
        <f t="shared" si="16"/>
        <v>5.9993879711839747E-2</v>
      </c>
      <c r="N34" s="86">
        <f t="shared" ref="N34:O34" si="35">N15/N$17</f>
        <v>6.0004809634531843E-2</v>
      </c>
      <c r="O34" s="86">
        <f t="shared" si="35"/>
        <v>5.3269183814609197E-2</v>
      </c>
      <c r="P34" s="86">
        <f t="shared" ref="P34" si="36">P15/P$17</f>
        <v>5.4900740420783994E-2</v>
      </c>
      <c r="Q34" s="15"/>
    </row>
    <row r="35" spans="1:17" ht="17.25" customHeight="1" x14ac:dyDescent="0.2">
      <c r="A35" s="245" t="s">
        <v>22</v>
      </c>
      <c r="B35" s="245"/>
      <c r="C35" s="16">
        <f t="shared" si="16"/>
        <v>5.0714038324484331E-2</v>
      </c>
      <c r="D35" s="16">
        <f t="shared" si="16"/>
        <v>5.4442908278288529E-2</v>
      </c>
      <c r="E35" s="16">
        <f t="shared" si="16"/>
        <v>5.2039543923382128E-2</v>
      </c>
      <c r="F35" s="16">
        <f t="shared" si="16"/>
        <v>4.7742562093467361E-2</v>
      </c>
      <c r="G35" s="16">
        <f t="shared" si="16"/>
        <v>5.2550163721544432E-2</v>
      </c>
      <c r="H35" s="16">
        <f t="shared" si="16"/>
        <v>5.6340639100988965E-2</v>
      </c>
      <c r="I35" s="16">
        <f t="shared" si="16"/>
        <v>4.6080857789312341E-2</v>
      </c>
      <c r="J35" s="16">
        <f t="shared" si="16"/>
        <v>5.403230368537644E-2</v>
      </c>
      <c r="K35" s="16">
        <f t="shared" si="16"/>
        <v>6.4861863125683289E-2</v>
      </c>
      <c r="L35" s="16">
        <f t="shared" si="16"/>
        <v>7.127999567129388E-2</v>
      </c>
      <c r="M35" s="16">
        <f t="shared" si="16"/>
        <v>7.3923516073040291E-2</v>
      </c>
      <c r="N35" s="16">
        <f t="shared" ref="N35:O35" si="37">N16/N$17</f>
        <v>7.4401367002065705E-2</v>
      </c>
      <c r="O35" s="16">
        <f t="shared" si="37"/>
        <v>7.4943322654669867E-2</v>
      </c>
      <c r="P35" s="16">
        <f t="shared" ref="P35" si="38">P16/P$17</f>
        <v>8.7748524728786984E-2</v>
      </c>
      <c r="Q35" s="15"/>
    </row>
    <row r="36" spans="1:17" ht="17.25" customHeight="1" x14ac:dyDescent="0.2">
      <c r="A36" s="242" t="s">
        <v>26</v>
      </c>
      <c r="B36" s="242"/>
      <c r="C36" s="16">
        <f t="shared" si="16"/>
        <v>1</v>
      </c>
      <c r="D36" s="16">
        <f t="shared" si="16"/>
        <v>1</v>
      </c>
      <c r="E36" s="16">
        <f t="shared" si="16"/>
        <v>1</v>
      </c>
      <c r="F36" s="16">
        <f t="shared" si="16"/>
        <v>1</v>
      </c>
      <c r="G36" s="16">
        <f t="shared" si="16"/>
        <v>1</v>
      </c>
      <c r="H36" s="16">
        <f t="shared" si="16"/>
        <v>1</v>
      </c>
      <c r="I36" s="16">
        <f t="shared" si="16"/>
        <v>1</v>
      </c>
      <c r="J36" s="16">
        <f t="shared" si="16"/>
        <v>1</v>
      </c>
      <c r="K36" s="16">
        <f t="shared" si="16"/>
        <v>1</v>
      </c>
      <c r="L36" s="16">
        <f t="shared" si="16"/>
        <v>1</v>
      </c>
      <c r="M36" s="16">
        <f t="shared" si="16"/>
        <v>1</v>
      </c>
      <c r="N36" s="16">
        <f t="shared" ref="N36:O36" si="39">N17/N$17</f>
        <v>1</v>
      </c>
      <c r="O36" s="16">
        <f t="shared" si="39"/>
        <v>1</v>
      </c>
      <c r="P36" s="16">
        <f t="shared" ref="P36" si="40">P17/P$17</f>
        <v>1</v>
      </c>
      <c r="Q36" s="15"/>
    </row>
    <row r="37" spans="1:17" x14ac:dyDescent="0.2"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15"/>
      <c r="P37" s="15"/>
      <c r="Q37" s="15"/>
    </row>
    <row r="38" spans="1:17" x14ac:dyDescent="0.2"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15"/>
      <c r="P38" s="15"/>
      <c r="Q38" s="15"/>
    </row>
    <row r="39" spans="1:17" x14ac:dyDescent="0.2">
      <c r="O39" s="15"/>
      <c r="P39" s="15"/>
      <c r="Q39" s="15"/>
    </row>
    <row r="40" spans="1:17" x14ac:dyDescent="0.2">
      <c r="O40" s="15"/>
      <c r="P40" s="15"/>
      <c r="Q40" s="15"/>
    </row>
  </sheetData>
  <mergeCells count="21">
    <mergeCell ref="A5:A10"/>
    <mergeCell ref="A11:A13"/>
    <mergeCell ref="A15:B15"/>
    <mergeCell ref="A3:A4"/>
    <mergeCell ref="B3:B4"/>
    <mergeCell ref="A14:B14"/>
    <mergeCell ref="A35:B35"/>
    <mergeCell ref="A36:B36"/>
    <mergeCell ref="A34:B34"/>
    <mergeCell ref="A30:A32"/>
    <mergeCell ref="A16:B16"/>
    <mergeCell ref="A17:B17"/>
    <mergeCell ref="A22:A23"/>
    <mergeCell ref="B22:B23"/>
    <mergeCell ref="A24:A29"/>
    <mergeCell ref="A33:B33"/>
    <mergeCell ref="AB5:AB17"/>
    <mergeCell ref="AB3:AB4"/>
    <mergeCell ref="C3:P3"/>
    <mergeCell ref="C22:P22"/>
    <mergeCell ref="R3:AA3"/>
  </mergeCells>
  <phoneticPr fontId="2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E92B9-A7C7-4C90-A7D0-CD8A7504535B}">
  <dimension ref="A1:O161"/>
  <sheetViews>
    <sheetView tabSelected="1" zoomScaleNormal="100" workbookViewId="0">
      <pane ySplit="4" topLeftCell="A5" activePane="bottomLeft" state="frozen"/>
      <selection pane="bottomLeft" activeCell="G178" sqref="G178"/>
    </sheetView>
  </sheetViews>
  <sheetFormatPr defaultRowHeight="18" x14ac:dyDescent="0.25"/>
  <cols>
    <col min="1" max="1" width="51.42578125" style="150" customWidth="1"/>
    <col min="2" max="16384" width="9.140625" style="150"/>
  </cols>
  <sheetData>
    <row r="1" spans="1:15" ht="23.25" x14ac:dyDescent="0.35">
      <c r="A1" s="149" t="s">
        <v>30</v>
      </c>
    </row>
    <row r="2" spans="1:15" ht="23.25" hidden="1" x14ac:dyDescent="0.35">
      <c r="A2" s="149" t="s">
        <v>140</v>
      </c>
    </row>
    <row r="4" spans="1:15" customFormat="1" ht="13.5" thickBot="1" x14ac:dyDescent="0.25">
      <c r="A4" s="162"/>
      <c r="B4" s="162">
        <v>2005</v>
      </c>
      <c r="C4" s="162">
        <v>2006</v>
      </c>
      <c r="D4" s="162">
        <v>2007</v>
      </c>
      <c r="E4" s="162">
        <v>2008</v>
      </c>
      <c r="F4" s="162">
        <v>2009</v>
      </c>
      <c r="G4" s="162">
        <v>2010</v>
      </c>
      <c r="H4" s="162">
        <v>2011</v>
      </c>
      <c r="I4" s="162">
        <v>2012</v>
      </c>
      <c r="J4" s="162">
        <v>2013</v>
      </c>
      <c r="K4" s="162">
        <v>2014</v>
      </c>
      <c r="L4" s="162">
        <v>2015</v>
      </c>
      <c r="M4" s="162">
        <v>2016</v>
      </c>
      <c r="N4" s="162">
        <v>2017</v>
      </c>
      <c r="O4" s="162">
        <v>2018</v>
      </c>
    </row>
    <row r="5" spans="1:15" customFormat="1" x14ac:dyDescent="0.25">
      <c r="A5" s="163" t="s">
        <v>92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5"/>
    </row>
    <row r="6" spans="1:15" customFormat="1" x14ac:dyDescent="0.25">
      <c r="A6" s="166" t="s">
        <v>93</v>
      </c>
      <c r="B6" s="167">
        <v>37.307188433210413</v>
      </c>
      <c r="C6" s="167">
        <v>36.509403005352404</v>
      </c>
      <c r="D6" s="167">
        <v>36.062588252325732</v>
      </c>
      <c r="E6" s="167">
        <v>35.912938786944054</v>
      </c>
      <c r="F6" s="167">
        <v>36.468328406633411</v>
      </c>
      <c r="G6" s="167">
        <v>36.779440185273252</v>
      </c>
      <c r="H6" s="167">
        <v>36.649142766192853</v>
      </c>
      <c r="I6" s="167">
        <v>35.804404568770934</v>
      </c>
      <c r="J6" s="167">
        <v>34.744698852910766</v>
      </c>
      <c r="K6" s="167">
        <v>37.172516479604759</v>
      </c>
      <c r="L6" s="167">
        <v>38.924855923949224</v>
      </c>
      <c r="M6" s="167">
        <v>38.328828170342256</v>
      </c>
      <c r="N6" s="167">
        <v>39.36309309120557</v>
      </c>
      <c r="O6" s="167">
        <v>38.88995713174365</v>
      </c>
    </row>
    <row r="7" spans="1:15" customFormat="1" hidden="1" x14ac:dyDescent="0.25">
      <c r="A7" s="166" t="s">
        <v>93</v>
      </c>
      <c r="B7" s="167">
        <f>B15+B42+B48+B72+B80+B91</f>
        <v>35.970925206287397</v>
      </c>
      <c r="C7" s="167">
        <f t="shared" ref="C7:O7" si="0">C15+C42+C48+C72+C80+C91</f>
        <v>35.393986878737707</v>
      </c>
      <c r="D7" s="167">
        <f t="shared" si="0"/>
        <v>35.759429608249036</v>
      </c>
      <c r="E7" s="167">
        <f t="shared" si="0"/>
        <v>33.748532910277397</v>
      </c>
      <c r="F7" s="167">
        <f t="shared" si="0"/>
        <v>35.058752034411178</v>
      </c>
      <c r="G7" s="167">
        <f t="shared" si="0"/>
        <v>35.425598790828815</v>
      </c>
      <c r="H7" s="167">
        <f t="shared" si="0"/>
        <v>34.885253846192853</v>
      </c>
      <c r="I7" s="167">
        <f t="shared" si="0"/>
        <v>34.647611928770928</v>
      </c>
      <c r="J7" s="167">
        <f t="shared" si="0"/>
        <v>33.543621408466329</v>
      </c>
      <c r="K7" s="167">
        <f t="shared" si="0"/>
        <v>36.204880815793892</v>
      </c>
      <c r="L7" s="167">
        <f t="shared" si="0"/>
        <v>36.837563802802855</v>
      </c>
      <c r="M7" s="167">
        <f t="shared" si="0"/>
        <v>36.111011075874153</v>
      </c>
      <c r="N7" s="167">
        <f t="shared" si="0"/>
        <v>36.658537535650005</v>
      </c>
      <c r="O7" s="167">
        <f t="shared" si="0"/>
        <v>36.116103192431673</v>
      </c>
    </row>
    <row r="8" spans="1:15" customFormat="1" hidden="1" x14ac:dyDescent="0.25">
      <c r="A8" s="166" t="s">
        <v>134</v>
      </c>
      <c r="B8" s="167">
        <f>B6-B7</f>
        <v>1.3362632269230161</v>
      </c>
      <c r="C8" s="167">
        <f t="shared" ref="C8:O8" si="1">C6-C7</f>
        <v>1.1154161266146971</v>
      </c>
      <c r="D8" s="167">
        <f t="shared" si="1"/>
        <v>0.30315864407669579</v>
      </c>
      <c r="E8" s="167">
        <f t="shared" si="1"/>
        <v>2.1644058766666561</v>
      </c>
      <c r="F8" s="167">
        <f t="shared" si="1"/>
        <v>1.409576372222233</v>
      </c>
      <c r="G8" s="167">
        <f t="shared" si="1"/>
        <v>1.3538413944444372</v>
      </c>
      <c r="H8" s="167">
        <f t="shared" si="1"/>
        <v>1.7638889199999994</v>
      </c>
      <c r="I8" s="167">
        <f t="shared" si="1"/>
        <v>1.1567926400000061</v>
      </c>
      <c r="J8" s="167">
        <f t="shared" si="1"/>
        <v>1.2010774444444365</v>
      </c>
      <c r="K8" s="167">
        <f t="shared" si="1"/>
        <v>0.96763566381086719</v>
      </c>
      <c r="L8" s="167">
        <f t="shared" si="1"/>
        <v>2.0872921211463691</v>
      </c>
      <c r="M8" s="167">
        <f t="shared" si="1"/>
        <v>2.2178170944681028</v>
      </c>
      <c r="N8" s="167">
        <f t="shared" si="1"/>
        <v>2.7045555555555651</v>
      </c>
      <c r="O8" s="167">
        <f t="shared" si="1"/>
        <v>2.7738539393119765</v>
      </c>
    </row>
    <row r="9" spans="1:15" customFormat="1" ht="36" x14ac:dyDescent="0.25">
      <c r="A9" s="166" t="s">
        <v>94</v>
      </c>
      <c r="B9" s="167"/>
      <c r="C9" s="168">
        <f>(C6-B6)/B6</f>
        <v>-2.1384228116955353E-2</v>
      </c>
      <c r="D9" s="168">
        <f t="shared" ref="D9:M9" si="2">(D6-C6)/C6</f>
        <v>-1.2238347281689798E-2</v>
      </c>
      <c r="E9" s="168">
        <f t="shared" si="2"/>
        <v>-4.1497150546876537E-3</v>
      </c>
      <c r="F9" s="168">
        <f t="shared" si="2"/>
        <v>1.5464889214002901E-2</v>
      </c>
      <c r="G9" s="168">
        <f t="shared" si="2"/>
        <v>8.5310128605524792E-3</v>
      </c>
      <c r="H9" s="168">
        <f t="shared" si="2"/>
        <v>-3.5426699923663163E-3</v>
      </c>
      <c r="I9" s="168">
        <f t="shared" si="2"/>
        <v>-2.3049330316155456E-2</v>
      </c>
      <c r="J9" s="168">
        <f t="shared" si="2"/>
        <v>-2.9597076913393434E-2</v>
      </c>
      <c r="K9" s="168">
        <f t="shared" si="2"/>
        <v>6.9875915084830306E-2</v>
      </c>
      <c r="L9" s="168">
        <f t="shared" si="2"/>
        <v>4.7140726813744531E-2</v>
      </c>
      <c r="M9" s="168">
        <f t="shared" si="2"/>
        <v>-1.5312266146122107E-2</v>
      </c>
      <c r="N9" s="168">
        <f>(N6-M6)/M6</f>
        <v>2.6983995343317049E-2</v>
      </c>
      <c r="O9" s="169">
        <f>(O6-N6)/N6</f>
        <v>-1.2019786106890768E-2</v>
      </c>
    </row>
    <row r="10" spans="1:15" customFormat="1" x14ac:dyDescent="0.25">
      <c r="A10" s="170" t="s">
        <v>95</v>
      </c>
      <c r="B10" s="171"/>
      <c r="C10" s="172">
        <f t="shared" ref="C10:N10" si="3">(C6-$B6)/$B6</f>
        <v>-2.1384228116955353E-2</v>
      </c>
      <c r="D10" s="172">
        <f t="shared" si="3"/>
        <v>-3.336086778859898E-2</v>
      </c>
      <c r="E10" s="172">
        <f t="shared" si="3"/>
        <v>-3.7372144747986835E-2</v>
      </c>
      <c r="F10" s="172">
        <f t="shared" si="3"/>
        <v>-2.2485211612201232E-2</v>
      </c>
      <c r="G10" s="172">
        <f t="shared" si="3"/>
        <v>-1.4146020381084685E-2</v>
      </c>
      <c r="H10" s="172">
        <f t="shared" si="3"/>
        <v>-1.763857569153553E-2</v>
      </c>
      <c r="I10" s="172">
        <f t="shared" si="3"/>
        <v>-4.0281348650270277E-2</v>
      </c>
      <c r="J10" s="172">
        <f t="shared" si="3"/>
        <v>-6.8686215389486438E-2</v>
      </c>
      <c r="K10" s="172">
        <f t="shared" si="3"/>
        <v>-3.6098124587102525E-3</v>
      </c>
      <c r="L10" s="172">
        <f t="shared" si="3"/>
        <v>4.3360745172069365E-2</v>
      </c>
      <c r="M10" s="172">
        <f t="shared" si="3"/>
        <v>2.7384527755578352E-2</v>
      </c>
      <c r="N10" s="172">
        <f t="shared" si="3"/>
        <v>5.5107467068330862E-2</v>
      </c>
      <c r="O10" s="173">
        <f>(O6-$B6)/$B6</f>
        <v>4.2425300994386232E-2</v>
      </c>
    </row>
    <row r="11" spans="1:15" customFormat="1" ht="21" thickBot="1" x14ac:dyDescent="0.35">
      <c r="A11" s="174" t="s">
        <v>23</v>
      </c>
      <c r="B11" s="275">
        <v>-0.1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7"/>
    </row>
    <row r="12" spans="1:15" customFormat="1" ht="20.25" x14ac:dyDescent="0.3">
      <c r="A12" s="151" t="s">
        <v>16</v>
      </c>
      <c r="B12" s="175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</row>
    <row r="13" spans="1:15" s="181" customFormat="1" ht="9.9499999999999993" hidden="1" customHeight="1" thickBot="1" x14ac:dyDescent="0.25">
      <c r="A13" s="177"/>
      <c r="B13" s="178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80"/>
    </row>
    <row r="14" spans="1:15" customFormat="1" hidden="1" x14ac:dyDescent="0.25">
      <c r="A14" s="163" t="s">
        <v>96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5"/>
    </row>
    <row r="15" spans="1:15" customFormat="1" hidden="1" x14ac:dyDescent="0.25">
      <c r="A15" s="166" t="s">
        <v>93</v>
      </c>
      <c r="B15" s="167">
        <f t="shared" ref="B15:O15" si="4">B20+B27+B33+B39</f>
        <v>9.9637093575829443</v>
      </c>
      <c r="C15" s="167">
        <f t="shared" si="4"/>
        <v>10.188971999038499</v>
      </c>
      <c r="D15" s="167">
        <f t="shared" si="4"/>
        <v>9.834330635238743</v>
      </c>
      <c r="E15" s="167">
        <f t="shared" si="4"/>
        <v>9.2912159859413936</v>
      </c>
      <c r="F15" s="167">
        <f t="shared" si="4"/>
        <v>9.2596397496628668</v>
      </c>
      <c r="G15" s="167">
        <f t="shared" si="4"/>
        <v>9.7935987461834682</v>
      </c>
      <c r="H15" s="167">
        <f t="shared" si="4"/>
        <v>9.4790272136517029</v>
      </c>
      <c r="I15" s="167">
        <f t="shared" si="4"/>
        <v>9.1953569217950086</v>
      </c>
      <c r="J15" s="167">
        <f t="shared" si="4"/>
        <v>9.0176283874425103</v>
      </c>
      <c r="K15" s="167">
        <f t="shared" si="4"/>
        <v>9.0517118200936544</v>
      </c>
      <c r="L15" s="167">
        <f t="shared" si="4"/>
        <v>9.0351699665629841</v>
      </c>
      <c r="M15" s="167">
        <f t="shared" si="4"/>
        <v>8.8869925724354211</v>
      </c>
      <c r="N15" s="167">
        <f t="shared" si="4"/>
        <v>8.981252198898444</v>
      </c>
      <c r="O15" s="182">
        <f t="shared" si="4"/>
        <v>8.7318720662343932</v>
      </c>
    </row>
    <row r="16" spans="1:15" customFormat="1" ht="36" hidden="1" x14ac:dyDescent="0.25">
      <c r="A16" s="166" t="s">
        <v>94</v>
      </c>
      <c r="B16" s="167"/>
      <c r="C16" s="168">
        <f t="shared" ref="C16:O16" si="5">(C15-B15)/B15</f>
        <v>2.260831115914845E-2</v>
      </c>
      <c r="D16" s="168">
        <f t="shared" si="5"/>
        <v>-3.4806393013271805E-2</v>
      </c>
      <c r="E16" s="168">
        <f t="shared" si="5"/>
        <v>-5.5226397143008442E-2</v>
      </c>
      <c r="F16" s="168">
        <f t="shared" si="5"/>
        <v>-3.3985041706387008E-3</v>
      </c>
      <c r="G16" s="168">
        <f t="shared" si="5"/>
        <v>5.7665201990179167E-2</v>
      </c>
      <c r="H16" s="168">
        <f t="shared" si="5"/>
        <v>-3.2120116484693914E-2</v>
      </c>
      <c r="I16" s="168">
        <f t="shared" si="5"/>
        <v>-2.9926097421489838E-2</v>
      </c>
      <c r="J16" s="168">
        <f t="shared" si="5"/>
        <v>-1.9328073490137487E-2</v>
      </c>
      <c r="K16" s="168">
        <f t="shared" si="5"/>
        <v>3.779644845268514E-3</v>
      </c>
      <c r="L16" s="168">
        <f t="shared" si="5"/>
        <v>-1.8274834483737606E-3</v>
      </c>
      <c r="M16" s="168">
        <f t="shared" si="5"/>
        <v>-1.6400067146045104E-2</v>
      </c>
      <c r="N16" s="168">
        <f t="shared" si="5"/>
        <v>1.0606470714894687E-2</v>
      </c>
      <c r="O16" s="169">
        <f t="shared" si="5"/>
        <v>-2.7766744229121794E-2</v>
      </c>
    </row>
    <row r="17" spans="1:15" customFormat="1" hidden="1" x14ac:dyDescent="0.25">
      <c r="A17" s="166" t="s">
        <v>95</v>
      </c>
      <c r="B17" s="167"/>
      <c r="C17" s="183">
        <f t="shared" ref="C17:L17" si="6">(C15-$B15)/$B15</f>
        <v>2.260831115914845E-2</v>
      </c>
      <c r="D17" s="183">
        <f t="shared" si="6"/>
        <v>-1.2984995617695014E-2</v>
      </c>
      <c r="E17" s="183">
        <f t="shared" si="6"/>
        <v>-6.749427823582041E-2</v>
      </c>
      <c r="F17" s="183">
        <f t="shared" si="6"/>
        <v>-7.066340282038043E-2</v>
      </c>
      <c r="G17" s="183">
        <f t="shared" si="6"/>
        <v>-1.7073020227151885E-2</v>
      </c>
      <c r="H17" s="183">
        <f t="shared" si="6"/>
        <v>-4.8644749313404151E-2</v>
      </c>
      <c r="I17" s="183">
        <f t="shared" si="6"/>
        <v>-7.711509922789711E-2</v>
      </c>
      <c r="J17" s="183">
        <f t="shared" si="6"/>
        <v>-9.4952686412958551E-2</v>
      </c>
      <c r="K17" s="183">
        <f t="shared" si="6"/>
        <v>-9.1531928999435172E-2</v>
      </c>
      <c r="L17" s="183">
        <f t="shared" si="6"/>
        <v>-9.3192139362564749E-2</v>
      </c>
      <c r="M17" s="183">
        <f>(M15-$B15)/$B15</f>
        <v>-0.10806384916558019</v>
      </c>
      <c r="N17" s="183">
        <f t="shared" ref="N17:O17" si="7">(N15-$B15)/$B15</f>
        <v>-9.8603554502199028E-2</v>
      </c>
      <c r="O17" s="184">
        <f t="shared" si="7"/>
        <v>-0.12363239905337599</v>
      </c>
    </row>
    <row r="18" spans="1:15" customFormat="1" ht="18.75" hidden="1" thickBot="1" x14ac:dyDescent="0.3">
      <c r="A18" s="174" t="s">
        <v>97</v>
      </c>
      <c r="B18" s="185">
        <f t="shared" ref="B18:O18" si="8">B15/B$7</f>
        <v>0.27699341344273726</v>
      </c>
      <c r="C18" s="185">
        <f t="shared" si="8"/>
        <v>0.28787296649983612</v>
      </c>
      <c r="D18" s="185">
        <f t="shared" si="8"/>
        <v>0.27501363257120148</v>
      </c>
      <c r="E18" s="185">
        <f t="shared" si="8"/>
        <v>0.2753072558929503</v>
      </c>
      <c r="F18" s="185">
        <f t="shared" si="8"/>
        <v>0.26411777979359513</v>
      </c>
      <c r="G18" s="185">
        <f t="shared" si="8"/>
        <v>0.27645541869341367</v>
      </c>
      <c r="H18" s="185">
        <f t="shared" si="8"/>
        <v>0.27172017309789998</v>
      </c>
      <c r="I18" s="185">
        <f t="shared" si="8"/>
        <v>0.26539655722013278</v>
      </c>
      <c r="J18" s="185">
        <f t="shared" si="8"/>
        <v>0.26883288114999065</v>
      </c>
      <c r="K18" s="185">
        <f t="shared" si="8"/>
        <v>0.25001357872568847</v>
      </c>
      <c r="L18" s="185">
        <f t="shared" si="8"/>
        <v>0.24527056172687312</v>
      </c>
      <c r="M18" s="185">
        <f t="shared" si="8"/>
        <v>0.24610201452855029</v>
      </c>
      <c r="N18" s="185">
        <f t="shared" si="8"/>
        <v>0.24499755862230674</v>
      </c>
      <c r="O18" s="185">
        <f t="shared" si="8"/>
        <v>0.24177226484567707</v>
      </c>
    </row>
    <row r="19" spans="1:15" customFormat="1" hidden="1" x14ac:dyDescent="0.25">
      <c r="A19" s="163" t="s">
        <v>98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5"/>
    </row>
    <row r="20" spans="1:15" customFormat="1" ht="12.75" hidden="1" x14ac:dyDescent="0.2">
      <c r="A20" s="119" t="s">
        <v>93</v>
      </c>
      <c r="B20" s="186">
        <v>4.6926653707578829</v>
      </c>
      <c r="C20" s="186">
        <v>4.7438422777465581</v>
      </c>
      <c r="D20" s="186">
        <v>4.7130838058603874</v>
      </c>
      <c r="E20" s="186">
        <v>4.5766119666784171</v>
      </c>
      <c r="F20" s="186">
        <v>4.4699507953032818</v>
      </c>
      <c r="G20" s="186">
        <v>4.8419879237644636</v>
      </c>
      <c r="H20" s="186">
        <v>4.8250816598958375</v>
      </c>
      <c r="I20" s="186">
        <v>4.8231510473995343</v>
      </c>
      <c r="J20" s="186">
        <v>4.7791895270553182</v>
      </c>
      <c r="K20" s="186">
        <v>4.995353054501023</v>
      </c>
      <c r="L20" s="186">
        <v>5.0717781298264715</v>
      </c>
      <c r="M20" s="186">
        <v>4.9119048031489498</v>
      </c>
      <c r="N20" s="186">
        <v>4.7704054151943538</v>
      </c>
      <c r="O20" s="187">
        <v>4.6045467507588551</v>
      </c>
    </row>
    <row r="21" spans="1:15" customFormat="1" ht="36" hidden="1" x14ac:dyDescent="0.25">
      <c r="A21" s="166" t="s">
        <v>94</v>
      </c>
      <c r="B21" s="167"/>
      <c r="C21" s="168">
        <f t="shared" ref="C21:N21" si="9">(C20-B20)/B20</f>
        <v>1.0905722642739792E-2</v>
      </c>
      <c r="D21" s="168">
        <f t="shared" si="9"/>
        <v>-6.4838732161183231E-3</v>
      </c>
      <c r="E21" s="168">
        <f t="shared" si="9"/>
        <v>-2.8955954276110529E-2</v>
      </c>
      <c r="F21" s="168">
        <f t="shared" si="9"/>
        <v>-2.3305705651193134E-2</v>
      </c>
      <c r="G21" s="168">
        <f t="shared" si="9"/>
        <v>8.3230698837242906E-2</v>
      </c>
      <c r="H21" s="168">
        <f t="shared" si="9"/>
        <v>-3.4915956286570337E-3</v>
      </c>
      <c r="I21" s="168">
        <f t="shared" si="9"/>
        <v>-4.0012017047290685E-4</v>
      </c>
      <c r="J21" s="168">
        <f t="shared" si="9"/>
        <v>-9.1146886987747387E-3</v>
      </c>
      <c r="K21" s="168">
        <f t="shared" si="9"/>
        <v>4.5230164282455902E-2</v>
      </c>
      <c r="L21" s="168">
        <f t="shared" si="9"/>
        <v>1.529923400641048E-2</v>
      </c>
      <c r="M21" s="168">
        <f t="shared" si="9"/>
        <v>-3.1522145209256544E-2</v>
      </c>
      <c r="N21" s="168">
        <f t="shared" si="9"/>
        <v>-2.8807436956816198E-2</v>
      </c>
      <c r="O21" s="169">
        <f>(O20-N20)/N20</f>
        <v>-3.4768253429198606E-2</v>
      </c>
    </row>
    <row r="22" spans="1:15" customFormat="1" hidden="1" x14ac:dyDescent="0.25">
      <c r="A22" s="166" t="s">
        <v>95</v>
      </c>
      <c r="B22" s="167"/>
      <c r="C22" s="183">
        <f t="shared" ref="C22:O22" si="10">(C20-$B20)/$B20</f>
        <v>1.0905722642739792E-2</v>
      </c>
      <c r="D22" s="183">
        <f t="shared" si="10"/>
        <v>4.3511381036757928E-3</v>
      </c>
      <c r="E22" s="183">
        <f t="shared" si="10"/>
        <v>-2.4730807528413813E-2</v>
      </c>
      <c r="F22" s="183">
        <f t="shared" si="10"/>
        <v>-4.7460144258833423E-2</v>
      </c>
      <c r="G22" s="183">
        <f t="shared" si="10"/>
        <v>3.1820413604830414E-2</v>
      </c>
      <c r="H22" s="183">
        <f t="shared" si="10"/>
        <v>2.8217713959128699E-2</v>
      </c>
      <c r="I22" s="183">
        <f t="shared" si="10"/>
        <v>2.780630331213611E-2</v>
      </c>
      <c r="J22" s="183">
        <f t="shared" si="10"/>
        <v>1.8438168814807542E-2</v>
      </c>
      <c r="K22" s="183">
        <f t="shared" si="10"/>
        <v>6.4502294501824847E-2</v>
      </c>
      <c r="L22" s="183">
        <f t="shared" si="10"/>
        <v>8.0788364205769139E-2</v>
      </c>
      <c r="M22" s="183">
        <f t="shared" si="10"/>
        <v>4.6719596448800041E-2</v>
      </c>
      <c r="N22" s="183">
        <f t="shared" si="10"/>
        <v>1.6566287662637142E-2</v>
      </c>
      <c r="O22" s="184">
        <f t="shared" si="10"/>
        <v>-1.8777946654397037E-2</v>
      </c>
    </row>
    <row r="23" spans="1:15" customFormat="1" hidden="1" x14ac:dyDescent="0.25">
      <c r="A23" s="166" t="s">
        <v>97</v>
      </c>
      <c r="B23" s="168">
        <f t="shared" ref="B23:O23" si="11">B20/B$7</f>
        <v>0.1304571773966394</v>
      </c>
      <c r="C23" s="168">
        <f t="shared" si="11"/>
        <v>0.13402961056631726</v>
      </c>
      <c r="D23" s="168">
        <f t="shared" si="11"/>
        <v>0.13179974785652529</v>
      </c>
      <c r="E23" s="168">
        <f t="shared" si="11"/>
        <v>0.13560921237215343</v>
      </c>
      <c r="F23" s="168">
        <f t="shared" si="11"/>
        <v>0.12749885651708012</v>
      </c>
      <c r="G23" s="168">
        <f t="shared" si="11"/>
        <v>0.13668048216641537</v>
      </c>
      <c r="H23" s="168">
        <f t="shared" si="11"/>
        <v>0.13831292961689071</v>
      </c>
      <c r="I23" s="168">
        <f t="shared" si="11"/>
        <v>0.13920587246575722</v>
      </c>
      <c r="J23" s="168">
        <f t="shared" si="11"/>
        <v>0.14247685033343066</v>
      </c>
      <c r="K23" s="168">
        <f t="shared" si="11"/>
        <v>0.13797457530427409</v>
      </c>
      <c r="L23" s="168">
        <f t="shared" si="11"/>
        <v>0.13767952074617312</v>
      </c>
      <c r="M23" s="168">
        <f t="shared" si="11"/>
        <v>0.13602235597414786</v>
      </c>
      <c r="N23" s="168">
        <f t="shared" si="11"/>
        <v>0.13013081633589965</v>
      </c>
      <c r="O23" s="168">
        <f t="shared" si="11"/>
        <v>0.12749290049995657</v>
      </c>
    </row>
    <row r="24" spans="1:15" customFormat="1" ht="12.75" hidden="1" x14ac:dyDescent="0.2">
      <c r="A24" s="188" t="s">
        <v>99</v>
      </c>
      <c r="B24" s="189">
        <v>820.21316410834834</v>
      </c>
      <c r="C24" s="189">
        <v>839.71866213967519</v>
      </c>
      <c r="D24" s="189">
        <v>833.87949183354385</v>
      </c>
      <c r="E24" s="189">
        <v>802.50223756814773</v>
      </c>
      <c r="F24" s="189">
        <v>786.87684439798659</v>
      </c>
      <c r="G24" s="189">
        <v>773.58170741596609</v>
      </c>
      <c r="H24" s="189">
        <v>767.85386347625263</v>
      </c>
      <c r="I24" s="189">
        <v>756.11159822451066</v>
      </c>
      <c r="J24" s="189">
        <v>735.62760406527127</v>
      </c>
      <c r="K24" s="189">
        <v>738.40692548649304</v>
      </c>
      <c r="L24" s="189">
        <v>741.13948904109589</v>
      </c>
      <c r="M24" s="189">
        <v>723.53143835616436</v>
      </c>
      <c r="N24" s="189">
        <v>698.87570547945211</v>
      </c>
      <c r="O24" s="190">
        <v>678.57502739726033</v>
      </c>
    </row>
    <row r="25" spans="1:15" customFormat="1" ht="26.25" hidden="1" thickBot="1" x14ac:dyDescent="0.25">
      <c r="A25" s="191" t="s">
        <v>100</v>
      </c>
      <c r="B25" s="192">
        <v>62.513595005367122</v>
      </c>
      <c r="C25" s="192">
        <v>60.794800854203807</v>
      </c>
      <c r="D25" s="192">
        <v>60.595998827857713</v>
      </c>
      <c r="E25" s="192">
        <v>61.442427264077047</v>
      </c>
      <c r="F25" s="192">
        <v>60.967835669968728</v>
      </c>
      <c r="G25" s="192">
        <v>66.037268740858082</v>
      </c>
      <c r="H25" s="192">
        <v>65.974714744619803</v>
      </c>
      <c r="I25" s="192">
        <v>66.733377546018872</v>
      </c>
      <c r="J25" s="192">
        <v>67.312580547407535</v>
      </c>
      <c r="K25" s="192">
        <v>69.341402735647264</v>
      </c>
      <c r="L25" s="192">
        <v>69.355422219244048</v>
      </c>
      <c r="M25" s="192">
        <v>68.303841132266882</v>
      </c>
      <c r="N25" s="192">
        <v>68.375340308356101</v>
      </c>
      <c r="O25" s="193">
        <v>67.74455486380252</v>
      </c>
    </row>
    <row r="26" spans="1:15" customFormat="1" hidden="1" x14ac:dyDescent="0.25">
      <c r="A26" s="163" t="s">
        <v>101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</row>
    <row r="27" spans="1:15" customFormat="1" ht="12.75" hidden="1" x14ac:dyDescent="0.2">
      <c r="A27" s="119" t="s">
        <v>93</v>
      </c>
      <c r="B27" s="186">
        <v>4.2809431598852958</v>
      </c>
      <c r="C27" s="186">
        <v>4.3783100202748955</v>
      </c>
      <c r="D27" s="186">
        <v>4.0044403889468105</v>
      </c>
      <c r="E27" s="186">
        <v>3.5590699354774951</v>
      </c>
      <c r="F27" s="186">
        <v>3.5771330457372348</v>
      </c>
      <c r="G27" s="186">
        <v>3.6483999415177348</v>
      </c>
      <c r="H27" s="186">
        <v>3.371409645444797</v>
      </c>
      <c r="I27" s="186">
        <v>3.1043524006627941</v>
      </c>
      <c r="J27" s="186">
        <v>3.0089353111288837</v>
      </c>
      <c r="K27" s="186">
        <v>2.8267797963338444</v>
      </c>
      <c r="L27" s="186">
        <v>2.6953311037471401</v>
      </c>
      <c r="M27" s="186">
        <v>2.5754998394905959</v>
      </c>
      <c r="N27" s="186">
        <v>2.4353002664810166</v>
      </c>
      <c r="O27" s="187">
        <v>2.2719407253281276</v>
      </c>
    </row>
    <row r="28" spans="1:15" customFormat="1" ht="36" hidden="1" x14ac:dyDescent="0.25">
      <c r="A28" s="166" t="s">
        <v>94</v>
      </c>
      <c r="B28" s="167"/>
      <c r="C28" s="168">
        <f t="shared" ref="C28:N28" si="12">(C27-B27)/B27</f>
        <v>2.2744254420843206E-2</v>
      </c>
      <c r="D28" s="168">
        <f t="shared" si="12"/>
        <v>-8.539131071047619E-2</v>
      </c>
      <c r="E28" s="168">
        <f t="shared" si="12"/>
        <v>-0.11121914929702582</v>
      </c>
      <c r="F28" s="168">
        <f t="shared" si="12"/>
        <v>5.0752333017351414E-3</v>
      </c>
      <c r="G28" s="168">
        <f t="shared" si="12"/>
        <v>1.9922908896393084E-2</v>
      </c>
      <c r="H28" s="168">
        <f t="shared" si="12"/>
        <v>-7.592103401846613E-2</v>
      </c>
      <c r="I28" s="168">
        <f t="shared" si="12"/>
        <v>-7.9212339308227131E-2</v>
      </c>
      <c r="J28" s="168">
        <f t="shared" si="12"/>
        <v>-3.0736552175435486E-2</v>
      </c>
      <c r="K28" s="168">
        <f t="shared" si="12"/>
        <v>-6.0538195727012405E-2</v>
      </c>
      <c r="L28" s="168">
        <f t="shared" si="12"/>
        <v>-4.6501214122580369E-2</v>
      </c>
      <c r="M28" s="168">
        <f t="shared" si="12"/>
        <v>-4.4458828857779575E-2</v>
      </c>
      <c r="N28" s="168">
        <f t="shared" si="12"/>
        <v>-5.4435869441680558E-2</v>
      </c>
      <c r="O28" s="169">
        <f>(O27-N27)/N27</f>
        <v>-6.7079835452464265E-2</v>
      </c>
    </row>
    <row r="29" spans="1:15" customFormat="1" hidden="1" x14ac:dyDescent="0.25">
      <c r="A29" s="166" t="s">
        <v>95</v>
      </c>
      <c r="B29" s="167"/>
      <c r="C29" s="183">
        <f t="shared" ref="C29:N29" si="13">(C27-$B27)/$B27</f>
        <v>2.2744254420843206E-2</v>
      </c>
      <c r="D29" s="183">
        <f t="shared" si="13"/>
        <v>-6.4589217985761338E-2</v>
      </c>
      <c r="E29" s="183">
        <f t="shared" si="13"/>
        <v>-0.16862480940465063</v>
      </c>
      <c r="F29" s="183">
        <f t="shared" si="13"/>
        <v>-0.16440538635110472</v>
      </c>
      <c r="G29" s="183">
        <f t="shared" si="13"/>
        <v>-0.14775791098906099</v>
      </c>
      <c r="H29" s="183">
        <f t="shared" si="13"/>
        <v>-0.21246101162082912</v>
      </c>
      <c r="I29" s="183">
        <f t="shared" si="13"/>
        <v>-0.27484381718677797</v>
      </c>
      <c r="J29" s="183">
        <f t="shared" si="13"/>
        <v>-0.29713261803515617</v>
      </c>
      <c r="K29" s="183">
        <f t="shared" si="13"/>
        <v>-0.33968294117467668</v>
      </c>
      <c r="L29" s="183">
        <f t="shared" si="13"/>
        <v>-0.37038848611590552</v>
      </c>
      <c r="M29" s="183">
        <f t="shared" si="13"/>
        <v>-0.39838027665856601</v>
      </c>
      <c r="N29" s="183">
        <f t="shared" si="13"/>
        <v>-0.43112996937192027</v>
      </c>
      <c r="O29" s="184">
        <f>(O27-$B27)/$B27</f>
        <v>-0.46928967742029015</v>
      </c>
    </row>
    <row r="30" spans="1:15" customFormat="1" hidden="1" x14ac:dyDescent="0.25">
      <c r="A30" s="166" t="s">
        <v>97</v>
      </c>
      <c r="B30" s="168">
        <f t="shared" ref="B30:O30" si="14">B27/B$7</f>
        <v>0.11901120517014183</v>
      </c>
      <c r="C30" s="168">
        <f t="shared" si="14"/>
        <v>0.12370208632543415</v>
      </c>
      <c r="D30" s="168">
        <f t="shared" si="14"/>
        <v>0.11198278140384713</v>
      </c>
      <c r="E30" s="168">
        <f t="shared" si="14"/>
        <v>0.10545850822432806</v>
      </c>
      <c r="F30" s="168">
        <f t="shared" si="14"/>
        <v>0.10203252649227718</v>
      </c>
      <c r="G30" s="168">
        <f t="shared" si="14"/>
        <v>0.10298767179800652</v>
      </c>
      <c r="H30" s="168">
        <f t="shared" si="14"/>
        <v>9.6642829669784117E-2</v>
      </c>
      <c r="I30" s="168">
        <f t="shared" si="14"/>
        <v>8.9597874942860922E-2</v>
      </c>
      <c r="J30" s="168">
        <f t="shared" si="14"/>
        <v>8.9702160493900507E-2</v>
      </c>
      <c r="K30" s="168">
        <f t="shared" si="14"/>
        <v>7.8077312578824998E-2</v>
      </c>
      <c r="L30" s="168">
        <f t="shared" si="14"/>
        <v>7.3168006390858589E-2</v>
      </c>
      <c r="M30" s="168">
        <f t="shared" si="14"/>
        <v>7.1321731592591517E-2</v>
      </c>
      <c r="N30" s="168">
        <f t="shared" si="14"/>
        <v>6.6432008208530277E-2</v>
      </c>
      <c r="O30" s="168">
        <f t="shared" si="14"/>
        <v>6.290658527645987E-2</v>
      </c>
    </row>
    <row r="31" spans="1:15" customFormat="1" ht="13.5" hidden="1" thickBot="1" x14ac:dyDescent="0.25">
      <c r="A31" s="194" t="s">
        <v>102</v>
      </c>
      <c r="B31" s="195">
        <v>1093.9975000000002</v>
      </c>
      <c r="C31" s="195">
        <v>1120.8854999999996</v>
      </c>
      <c r="D31" s="195">
        <v>1025.1610000000001</v>
      </c>
      <c r="E31" s="195">
        <v>910.15500000000009</v>
      </c>
      <c r="F31" s="195">
        <v>912.6495000000001</v>
      </c>
      <c r="G31" s="195">
        <v>928.79150000000004</v>
      </c>
      <c r="H31" s="195">
        <v>859.86850000000004</v>
      </c>
      <c r="I31" s="195">
        <v>798.91050000000007</v>
      </c>
      <c r="J31" s="195">
        <v>781.05650000000003</v>
      </c>
      <c r="K31" s="195">
        <v>734.3950000000001</v>
      </c>
      <c r="L31" s="195">
        <v>700.98950000000002</v>
      </c>
      <c r="M31" s="195">
        <v>675.86850000000004</v>
      </c>
      <c r="N31" s="195">
        <v>637.923</v>
      </c>
      <c r="O31" s="196">
        <v>591.97299999999996</v>
      </c>
    </row>
    <row r="32" spans="1:15" customFormat="1" hidden="1" x14ac:dyDescent="0.25">
      <c r="A32" s="163" t="s">
        <v>103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5"/>
    </row>
    <row r="33" spans="1:15" customFormat="1" ht="12.75" hidden="1" x14ac:dyDescent="0.2">
      <c r="A33" s="119" t="s">
        <v>104</v>
      </c>
      <c r="B33" s="186">
        <v>0.84956310914448219</v>
      </c>
      <c r="C33" s="186">
        <v>0.92350290831401594</v>
      </c>
      <c r="D33" s="186">
        <v>0.97116073891500554</v>
      </c>
      <c r="E33" s="186">
        <v>1.0102451082263093</v>
      </c>
      <c r="F33" s="186">
        <v>1.070832715971463</v>
      </c>
      <c r="G33" s="186">
        <v>1.1598663142056751</v>
      </c>
      <c r="H33" s="186">
        <v>1.1374748237932437</v>
      </c>
      <c r="I33" s="186">
        <v>1.1123959962690182</v>
      </c>
      <c r="J33" s="186">
        <v>1.0520259529620679</v>
      </c>
      <c r="K33" s="186">
        <v>1.0303326997207281</v>
      </c>
      <c r="L33" s="186">
        <v>1.0413059019547433</v>
      </c>
      <c r="M33" s="186">
        <v>1.154382068577102</v>
      </c>
      <c r="N33" s="186">
        <v>1.5245459941203285</v>
      </c>
      <c r="O33" s="187">
        <v>1.6079302534810274</v>
      </c>
    </row>
    <row r="34" spans="1:15" customFormat="1" ht="36" hidden="1" x14ac:dyDescent="0.25">
      <c r="A34" s="166" t="s">
        <v>94</v>
      </c>
      <c r="B34" s="167"/>
      <c r="C34" s="168">
        <f t="shared" ref="C34:N34" si="15">(C33-B33)/B33</f>
        <v>8.7032732911380542E-2</v>
      </c>
      <c r="D34" s="168">
        <f t="shared" si="15"/>
        <v>5.1605501370857246E-2</v>
      </c>
      <c r="E34" s="168">
        <f t="shared" si="15"/>
        <v>4.024500553324404E-2</v>
      </c>
      <c r="F34" s="168">
        <f t="shared" si="15"/>
        <v>5.9973176065685259E-2</v>
      </c>
      <c r="G34" s="168">
        <f t="shared" si="15"/>
        <v>8.3144264184570146E-2</v>
      </c>
      <c r="H34" s="168">
        <f t="shared" si="15"/>
        <v>-1.930523383444066E-2</v>
      </c>
      <c r="I34" s="168">
        <f t="shared" si="15"/>
        <v>-2.204780888300702E-2</v>
      </c>
      <c r="J34" s="168">
        <f t="shared" si="15"/>
        <v>-5.4270281005533744E-2</v>
      </c>
      <c r="K34" s="168">
        <f t="shared" si="15"/>
        <v>-2.0620454448163256E-2</v>
      </c>
      <c r="L34" s="168">
        <f t="shared" si="15"/>
        <v>1.0650154301605201E-2</v>
      </c>
      <c r="M34" s="168">
        <f t="shared" si="15"/>
        <v>0.10859072863227967</v>
      </c>
      <c r="N34" s="168">
        <f t="shared" si="15"/>
        <v>0.32065980200081651</v>
      </c>
      <c r="O34" s="169">
        <f>(O33-N33)/N33</f>
        <v>5.4694485887788517E-2</v>
      </c>
    </row>
    <row r="35" spans="1:15" customFormat="1" hidden="1" x14ac:dyDescent="0.25">
      <c r="A35" s="166" t="s">
        <v>95</v>
      </c>
      <c r="B35" s="167"/>
      <c r="C35" s="183">
        <f t="shared" ref="C35:N35" si="16">(C33-$B33)/$B33</f>
        <v>8.7032732911380542E-2</v>
      </c>
      <c r="D35" s="183">
        <f t="shared" si="16"/>
        <v>0.14312960209980549</v>
      </c>
      <c r="E35" s="183">
        <f t="shared" si="16"/>
        <v>0.18913485926152721</v>
      </c>
      <c r="F35" s="183">
        <f t="shared" si="16"/>
        <v>0.26045105354186265</v>
      </c>
      <c r="G35" s="183">
        <f t="shared" si="16"/>
        <v>0.36525032892926701</v>
      </c>
      <c r="H35" s="183">
        <f t="shared" si="16"/>
        <v>0.3388938520867405</v>
      </c>
      <c r="I35" s="183">
        <f t="shared" si="16"/>
        <v>0.30937417632129899</v>
      </c>
      <c r="J35" s="183">
        <f t="shared" si="16"/>
        <v>0.2383140718309528</v>
      </c>
      <c r="K35" s="183">
        <f t="shared" si="16"/>
        <v>0.21277947292024307</v>
      </c>
      <c r="L35" s="183">
        <f t="shared" si="16"/>
        <v>0.22569576144066308</v>
      </c>
      <c r="M35" s="183">
        <f t="shared" si="16"/>
        <v>0.35879495725700156</v>
      </c>
      <c r="N35" s="183">
        <f t="shared" si="16"/>
        <v>0.79450587921073956</v>
      </c>
      <c r="O35" s="184">
        <f>(O33-$B33)/$B33</f>
        <v>0.89265545569678495</v>
      </c>
    </row>
    <row r="36" spans="1:15" customFormat="1" hidden="1" x14ac:dyDescent="0.25">
      <c r="A36" s="166" t="s">
        <v>97</v>
      </c>
      <c r="B36" s="168">
        <f t="shared" ref="B36:O36" si="17">B33/B$7</f>
        <v>2.3618049974316095E-2</v>
      </c>
      <c r="C36" s="168">
        <f t="shared" si="17"/>
        <v>2.6092084835709579E-2</v>
      </c>
      <c r="D36" s="168">
        <f t="shared" si="17"/>
        <v>2.7158171971819616E-2</v>
      </c>
      <c r="E36" s="168">
        <f t="shared" si="17"/>
        <v>2.9934489623952235E-2</v>
      </c>
      <c r="F36" s="168">
        <f t="shared" si="17"/>
        <v>3.0543948481691813E-2</v>
      </c>
      <c r="G36" s="168">
        <f t="shared" si="17"/>
        <v>3.2740909223698093E-2</v>
      </c>
      <c r="H36" s="168">
        <f t="shared" si="17"/>
        <v>3.2606178782826324E-2</v>
      </c>
      <c r="I36" s="168">
        <f t="shared" si="17"/>
        <v>3.2105993294888502E-2</v>
      </c>
      <c r="J36" s="168">
        <f t="shared" si="17"/>
        <v>3.136292113935376E-2</v>
      </c>
      <c r="K36" s="168">
        <f t="shared" si="17"/>
        <v>2.8458392252772153E-2</v>
      </c>
      <c r="L36" s="168">
        <f t="shared" si="17"/>
        <v>2.8267501823112242E-2</v>
      </c>
      <c r="M36" s="168">
        <f t="shared" si="17"/>
        <v>3.1967591994352861E-2</v>
      </c>
      <c r="N36" s="168">
        <f t="shared" si="17"/>
        <v>4.1587747264541723E-2</v>
      </c>
      <c r="O36" s="168">
        <f t="shared" si="17"/>
        <v>4.4521144623874534E-2</v>
      </c>
    </row>
    <row r="37" spans="1:15" customFormat="1" ht="13.5" hidden="1" thickBot="1" x14ac:dyDescent="0.25">
      <c r="A37" s="194" t="s">
        <v>105</v>
      </c>
      <c r="B37" s="195">
        <v>8349.0475671232907</v>
      </c>
      <c r="C37" s="195">
        <v>9014.2902717909747</v>
      </c>
      <c r="D37" s="195">
        <v>9477.8249533231919</v>
      </c>
      <c r="E37" s="195">
        <v>9621.3850424657594</v>
      </c>
      <c r="F37" s="195">
        <v>9771.1933905631722</v>
      </c>
      <c r="G37" s="195">
        <v>10577.122258498232</v>
      </c>
      <c r="H37" s="195">
        <v>10364.318472298333</v>
      </c>
      <c r="I37" s="195">
        <v>10047.422336428219</v>
      </c>
      <c r="J37" s="195">
        <v>9760.9066574835197</v>
      </c>
      <c r="K37" s="195">
        <v>9923.2368164383661</v>
      </c>
      <c r="L37" s="195">
        <v>9687.1248454591678</v>
      </c>
      <c r="M37" s="195">
        <v>10560.107959614421</v>
      </c>
      <c r="N37" s="195">
        <v>11195.978416438367</v>
      </c>
      <c r="O37" s="196">
        <v>11626.88015454085</v>
      </c>
    </row>
    <row r="38" spans="1:15" customFormat="1" hidden="1" x14ac:dyDescent="0.25">
      <c r="A38" s="163" t="s">
        <v>106</v>
      </c>
      <c r="B38" s="197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9"/>
    </row>
    <row r="39" spans="1:15" customFormat="1" ht="13.5" hidden="1" thickBot="1" x14ac:dyDescent="0.25">
      <c r="A39" s="194" t="s">
        <v>107</v>
      </c>
      <c r="B39" s="200">
        <v>0.14053771779528335</v>
      </c>
      <c r="C39" s="200">
        <v>0.14331679270302911</v>
      </c>
      <c r="D39" s="200">
        <v>0.14564570151654121</v>
      </c>
      <c r="E39" s="200">
        <v>0.1452889755591722</v>
      </c>
      <c r="F39" s="200">
        <v>0.14172319265088729</v>
      </c>
      <c r="G39" s="200">
        <v>0.14334456669559459</v>
      </c>
      <c r="H39" s="200">
        <v>0.14506108451782462</v>
      </c>
      <c r="I39" s="200">
        <v>0.15545747746366212</v>
      </c>
      <c r="J39" s="200">
        <v>0.17747759629624049</v>
      </c>
      <c r="K39" s="200">
        <v>0.19924626953805724</v>
      </c>
      <c r="L39" s="200">
        <v>0.22675483103462923</v>
      </c>
      <c r="M39" s="200">
        <v>0.2452058612187733</v>
      </c>
      <c r="N39" s="200">
        <v>0.25100052310274501</v>
      </c>
      <c r="O39" s="201">
        <v>0.24745433666638306</v>
      </c>
    </row>
    <row r="40" spans="1:15" s="181" customFormat="1" ht="9.9499999999999993" hidden="1" customHeight="1" thickBot="1" x14ac:dyDescent="0.25">
      <c r="A40" s="177"/>
      <c r="B40" s="178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80"/>
    </row>
    <row r="41" spans="1:15" customFormat="1" hidden="1" x14ac:dyDescent="0.25">
      <c r="A41" s="163" t="s">
        <v>108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5"/>
    </row>
    <row r="42" spans="1:15" customFormat="1" hidden="1" x14ac:dyDescent="0.25">
      <c r="A42" s="170" t="s">
        <v>93</v>
      </c>
      <c r="B42" s="171">
        <v>3.2636264724337005</v>
      </c>
      <c r="C42" s="171">
        <v>3.199307658608177</v>
      </c>
      <c r="D42" s="171">
        <v>3.1076025618474823</v>
      </c>
      <c r="E42" s="171">
        <v>3.0043762892356183</v>
      </c>
      <c r="F42" s="171">
        <v>2.8808392845413255</v>
      </c>
      <c r="G42" s="171">
        <v>2.9078621080554483</v>
      </c>
      <c r="H42" s="171">
        <v>2.776938274597355</v>
      </c>
      <c r="I42" s="171">
        <v>2.6416348125518798</v>
      </c>
      <c r="J42" s="171">
        <v>2.4789866603277688</v>
      </c>
      <c r="K42" s="171">
        <v>2.4535841958742979</v>
      </c>
      <c r="L42" s="171">
        <v>2.4181679426153302</v>
      </c>
      <c r="M42" s="171">
        <v>2.3239550769934856</v>
      </c>
      <c r="N42" s="171">
        <v>2.2406473984406388</v>
      </c>
      <c r="O42" s="202">
        <v>2.1357023770572749</v>
      </c>
    </row>
    <row r="43" spans="1:15" customFormat="1" ht="36" hidden="1" x14ac:dyDescent="0.25">
      <c r="A43" s="166" t="s">
        <v>94</v>
      </c>
      <c r="B43" s="167"/>
      <c r="C43" s="168">
        <f t="shared" ref="C43:N43" si="18">(C42-B42)/B42</f>
        <v>-1.9707774271594473E-2</v>
      </c>
      <c r="D43" s="168">
        <f t="shared" si="18"/>
        <v>-2.866404439533958E-2</v>
      </c>
      <c r="E43" s="168">
        <f t="shared" si="18"/>
        <v>-3.3217334120903663E-2</v>
      </c>
      <c r="F43" s="168">
        <f t="shared" si="18"/>
        <v>-4.1119018658519427E-2</v>
      </c>
      <c r="G43" s="168">
        <f t="shared" si="18"/>
        <v>9.3801912724281768E-3</v>
      </c>
      <c r="H43" s="168">
        <f t="shared" si="18"/>
        <v>-4.5024085941146978E-2</v>
      </c>
      <c r="I43" s="168">
        <f t="shared" si="18"/>
        <v>-4.8723971750900236E-2</v>
      </c>
      <c r="J43" s="168">
        <f t="shared" si="18"/>
        <v>-6.157102088876136E-2</v>
      </c>
      <c r="K43" s="168">
        <f t="shared" si="18"/>
        <v>-1.0247116235031396E-2</v>
      </c>
      <c r="L43" s="168">
        <f t="shared" si="18"/>
        <v>-1.4434496814301348E-2</v>
      </c>
      <c r="M43" s="168">
        <f t="shared" si="18"/>
        <v>-3.8960431143566572E-2</v>
      </c>
      <c r="N43" s="168">
        <f t="shared" si="18"/>
        <v>-3.5847370449441932E-2</v>
      </c>
      <c r="O43" s="169">
        <f>(O42-N42)/N42</f>
        <v>-4.6836919301269576E-2</v>
      </c>
    </row>
    <row r="44" spans="1:15" customFormat="1" hidden="1" x14ac:dyDescent="0.25">
      <c r="A44" s="166" t="s">
        <v>95</v>
      </c>
      <c r="B44" s="167"/>
      <c r="C44" s="183">
        <f t="shared" ref="C44:N44" si="19">(C42-$B42)/$B42</f>
        <v>-1.9707774271594473E-2</v>
      </c>
      <c r="D44" s="183">
        <f t="shared" si="19"/>
        <v>-4.7806914150279739E-2</v>
      </c>
      <c r="E44" s="183">
        <f t="shared" si="19"/>
        <v>-7.9436230030564201E-2</v>
      </c>
      <c r="F44" s="183">
        <f t="shared" si="19"/>
        <v>-0.11728890886429442</v>
      </c>
      <c r="G44" s="183">
        <f t="shared" si="19"/>
        <v>-0.10900890999114772</v>
      </c>
      <c r="H44" s="183">
        <f t="shared" si="19"/>
        <v>-0.14912496940050252</v>
      </c>
      <c r="I44" s="183">
        <f t="shared" si="19"/>
        <v>-0.19058298035497881</v>
      </c>
      <c r="J44" s="183">
        <f t="shared" si="19"/>
        <v>-0.24041961257926137</v>
      </c>
      <c r="K44" s="183">
        <f t="shared" si="19"/>
        <v>-0.24820312109901185</v>
      </c>
      <c r="L44" s="183">
        <f t="shared" si="19"/>
        <v>-0.25905493075250985</v>
      </c>
      <c r="M44" s="183">
        <f t="shared" si="19"/>
        <v>-0.28792247010409189</v>
      </c>
      <c r="N44" s="183">
        <f t="shared" si="19"/>
        <v>-0.31344857710699403</v>
      </c>
      <c r="O44" s="184">
        <f>(O42-$B42)/$B42</f>
        <v>-0.34560453069720559</v>
      </c>
    </row>
    <row r="45" spans="1:15" customFormat="1" ht="18.75" hidden="1" thickBot="1" x14ac:dyDescent="0.3">
      <c r="A45" s="174" t="s">
        <v>97</v>
      </c>
      <c r="B45" s="185">
        <f t="shared" ref="B45:O45" si="20">B42/B$7</f>
        <v>9.0729567107805387E-2</v>
      </c>
      <c r="C45" s="185">
        <f t="shared" si="20"/>
        <v>9.0391276619083083E-2</v>
      </c>
      <c r="D45" s="185">
        <f t="shared" si="20"/>
        <v>8.6903023786783676E-2</v>
      </c>
      <c r="E45" s="185">
        <f t="shared" si="20"/>
        <v>8.9022426462890755E-2</v>
      </c>
      <c r="F45" s="185">
        <f t="shared" si="20"/>
        <v>8.2171757902668605E-2</v>
      </c>
      <c r="G45" s="185">
        <f t="shared" si="20"/>
        <v>8.2083640285799564E-2</v>
      </c>
      <c r="H45" s="185">
        <f t="shared" si="20"/>
        <v>7.960206587117645E-2</v>
      </c>
      <c r="I45" s="185">
        <f t="shared" si="20"/>
        <v>7.6242911574471328E-2</v>
      </c>
      <c r="J45" s="185">
        <f t="shared" si="20"/>
        <v>7.3903369887846349E-2</v>
      </c>
      <c r="K45" s="185">
        <f t="shared" si="20"/>
        <v>6.7769431650882686E-2</v>
      </c>
      <c r="L45" s="185">
        <f t="shared" si="20"/>
        <v>6.5644078841916781E-2</v>
      </c>
      <c r="M45" s="185">
        <f t="shared" si="20"/>
        <v>6.4355857334222499E-2</v>
      </c>
      <c r="N45" s="185">
        <f t="shared" si="20"/>
        <v>6.1122116403624534E-2</v>
      </c>
      <c r="O45" s="203">
        <f t="shared" si="20"/>
        <v>5.9134352498605748E-2</v>
      </c>
    </row>
    <row r="46" spans="1:15" s="181" customFormat="1" ht="9.9499999999999993" hidden="1" customHeight="1" thickBot="1" x14ac:dyDescent="0.25">
      <c r="A46" s="177"/>
      <c r="B46" s="178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80"/>
    </row>
    <row r="47" spans="1:15" customFormat="1" hidden="1" x14ac:dyDescent="0.25">
      <c r="A47" s="163" t="s">
        <v>109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5"/>
    </row>
    <row r="48" spans="1:15" s="205" customFormat="1" hidden="1" x14ac:dyDescent="0.25">
      <c r="A48" s="204" t="s">
        <v>93</v>
      </c>
      <c r="B48" s="167">
        <v>12.186285052061368</v>
      </c>
      <c r="C48" s="167">
        <v>12.34141113566797</v>
      </c>
      <c r="D48" s="167">
        <v>12.045273465196324</v>
      </c>
      <c r="E48" s="167">
        <v>11.525844161663487</v>
      </c>
      <c r="F48" s="167">
        <v>11.362136536856937</v>
      </c>
      <c r="G48" s="167">
        <v>12.238224653251299</v>
      </c>
      <c r="H48" s="167">
        <v>12.013775771947651</v>
      </c>
      <c r="I48" s="167">
        <v>11.83572679080782</v>
      </c>
      <c r="J48" s="167">
        <v>11.634156221295049</v>
      </c>
      <c r="K48" s="167">
        <v>11.879356967715569</v>
      </c>
      <c r="L48" s="167">
        <v>11.902410688998778</v>
      </c>
      <c r="M48" s="167">
        <v>11.526124377222226</v>
      </c>
      <c r="N48" s="167">
        <v>11.399807870969449</v>
      </c>
      <c r="O48" s="182">
        <v>11.04676483419054</v>
      </c>
    </row>
    <row r="49" spans="1:15" customFormat="1" ht="36" hidden="1" x14ac:dyDescent="0.25">
      <c r="A49" s="166" t="s">
        <v>94</v>
      </c>
      <c r="B49" s="167"/>
      <c r="C49" s="168">
        <f t="shared" ref="C49:N49" si="21">(C48-B48)/B48</f>
        <v>1.2729563024652982E-2</v>
      </c>
      <c r="D49" s="168">
        <f t="shared" si="21"/>
        <v>-2.3995446486324179E-2</v>
      </c>
      <c r="E49" s="168">
        <f t="shared" si="21"/>
        <v>-4.3123081018764622E-2</v>
      </c>
      <c r="F49" s="168">
        <f t="shared" si="21"/>
        <v>-1.4203525790420085E-2</v>
      </c>
      <c r="G49" s="168">
        <f t="shared" si="21"/>
        <v>7.710593105024513E-2</v>
      </c>
      <c r="H49" s="168">
        <f t="shared" si="21"/>
        <v>-1.8339987021239949E-2</v>
      </c>
      <c r="I49" s="168">
        <f t="shared" si="21"/>
        <v>-1.4820401555652321E-2</v>
      </c>
      <c r="J49" s="168">
        <f t="shared" si="21"/>
        <v>-1.7030687939613522E-2</v>
      </c>
      <c r="K49" s="168">
        <f t="shared" si="21"/>
        <v>2.1075937245170172E-2</v>
      </c>
      <c r="L49" s="168">
        <f t="shared" si="21"/>
        <v>1.9406539719162552E-3</v>
      </c>
      <c r="M49" s="168">
        <f t="shared" si="21"/>
        <v>-3.1614294079463034E-2</v>
      </c>
      <c r="N49" s="168">
        <f t="shared" si="21"/>
        <v>-1.0959148289463419E-2</v>
      </c>
      <c r="O49" s="169">
        <f>(O48-N48)/N48</f>
        <v>-3.0969209373954591E-2</v>
      </c>
    </row>
    <row r="50" spans="1:15" customFormat="1" hidden="1" x14ac:dyDescent="0.25">
      <c r="A50" s="166" t="s">
        <v>95</v>
      </c>
      <c r="B50" s="167"/>
      <c r="C50" s="183">
        <f t="shared" ref="C50:N50" si="22">(C48-$B48)/$B48</f>
        <v>1.2729563024652982E-2</v>
      </c>
      <c r="D50" s="183">
        <f t="shared" si="22"/>
        <v>-1.1571335010023547E-2</v>
      </c>
      <c r="E50" s="183">
        <f t="shared" si="22"/>
        <v>-5.419542441165566E-2</v>
      </c>
      <c r="F50" s="183">
        <f t="shared" si="22"/>
        <v>-6.7629184093722025E-2</v>
      </c>
      <c r="G50" s="183">
        <f t="shared" si="22"/>
        <v>4.2621357508082292E-3</v>
      </c>
      <c r="H50" s="183">
        <f t="shared" si="22"/>
        <v>-1.4156018784784305E-2</v>
      </c>
      <c r="I50" s="183">
        <f t="shared" si="22"/>
        <v>-2.8766622457616766E-2</v>
      </c>
      <c r="J50" s="183">
        <f t="shared" si="22"/>
        <v>-4.5307395027077937E-2</v>
      </c>
      <c r="K50" s="183">
        <f t="shared" si="22"/>
        <v>-2.5186353596240597E-2</v>
      </c>
      <c r="L50" s="183">
        <f t="shared" si="22"/>
        <v>-2.3294577621468974E-2</v>
      </c>
      <c r="M50" s="183">
        <f t="shared" si="22"/>
        <v>-5.4172430073550007E-2</v>
      </c>
      <c r="N50" s="183">
        <f t="shared" si="22"/>
        <v>-6.4537894668636811E-2</v>
      </c>
      <c r="O50" s="184">
        <f>(O48-$B48)/$B48</f>
        <v>-9.3508416470044153E-2</v>
      </c>
    </row>
    <row r="51" spans="1:15" customFormat="1" ht="18.75" hidden="1" thickBot="1" x14ac:dyDescent="0.3">
      <c r="A51" s="174" t="s">
        <v>97</v>
      </c>
      <c r="B51" s="185">
        <f t="shared" ref="B51:N51" si="23">B48/B$7</f>
        <v>0.33878152930943556</v>
      </c>
      <c r="C51" s="185">
        <f t="shared" si="23"/>
        <v>0.34868666188837427</v>
      </c>
      <c r="D51" s="185">
        <f t="shared" si="23"/>
        <v>0.33684187911145269</v>
      </c>
      <c r="E51" s="185">
        <f t="shared" si="23"/>
        <v>0.34152133938105311</v>
      </c>
      <c r="F51" s="185">
        <f t="shared" si="23"/>
        <v>0.32408844803445003</v>
      </c>
      <c r="G51" s="185">
        <f t="shared" si="23"/>
        <v>0.34546274645947839</v>
      </c>
      <c r="H51" s="185">
        <f t="shared" si="23"/>
        <v>0.34437977217868965</v>
      </c>
      <c r="I51" s="185">
        <f t="shared" si="23"/>
        <v>0.34160295997137935</v>
      </c>
      <c r="J51" s="185">
        <f t="shared" si="23"/>
        <v>0.3468366184922006</v>
      </c>
      <c r="K51" s="185">
        <f t="shared" si="23"/>
        <v>0.32811479281360761</v>
      </c>
      <c r="L51" s="185">
        <f t="shared" si="23"/>
        <v>0.32310526159423064</v>
      </c>
      <c r="M51" s="185">
        <f t="shared" si="23"/>
        <v>0.31918586696462942</v>
      </c>
      <c r="N51" s="185">
        <f t="shared" si="23"/>
        <v>0.31097279480621032</v>
      </c>
      <c r="O51" s="203">
        <f>O48/O$7</f>
        <v>0.30586812689430598</v>
      </c>
    </row>
    <row r="52" spans="1:15" customFormat="1" hidden="1" x14ac:dyDescent="0.25">
      <c r="A52" s="163" t="s">
        <v>110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5"/>
    </row>
    <row r="53" spans="1:15" customFormat="1" ht="12.75" hidden="1" x14ac:dyDescent="0.2">
      <c r="A53" s="119" t="s">
        <v>93</v>
      </c>
      <c r="B53" s="186">
        <v>8.1890731261101628</v>
      </c>
      <c r="C53" s="186">
        <v>8.1838952430828602</v>
      </c>
      <c r="D53" s="186">
        <v>8.0986237575855178</v>
      </c>
      <c r="E53" s="186">
        <v>7.8741874419043327</v>
      </c>
      <c r="F53" s="186">
        <v>7.6512210883503107</v>
      </c>
      <c r="G53" s="186">
        <v>8.3711609692570477</v>
      </c>
      <c r="H53" s="186">
        <v>8.318623127667701</v>
      </c>
      <c r="I53" s="186">
        <v>8.3223569381485198</v>
      </c>
      <c r="J53" s="186">
        <v>8.210348705795063</v>
      </c>
      <c r="K53" s="186">
        <v>8.5863376174794066</v>
      </c>
      <c r="L53" s="186">
        <v>8.6553132874758614</v>
      </c>
      <c r="M53" s="186">
        <v>8.3108788237114837</v>
      </c>
      <c r="N53" s="186">
        <v>8.0494044335509969</v>
      </c>
      <c r="O53" s="187">
        <v>7.7475721975447245</v>
      </c>
    </row>
    <row r="54" spans="1:15" customFormat="1" ht="36" hidden="1" x14ac:dyDescent="0.25">
      <c r="A54" s="166" t="s">
        <v>94</v>
      </c>
      <c r="B54" s="167"/>
      <c r="C54" s="168">
        <f t="shared" ref="C54:N54" si="24">(C53-B53)/B53</f>
        <v>-6.3229170720107005E-4</v>
      </c>
      <c r="D54" s="168">
        <f t="shared" si="24"/>
        <v>-1.0419425342646589E-2</v>
      </c>
      <c r="E54" s="168">
        <f t="shared" si="24"/>
        <v>-2.7712895721445065E-2</v>
      </c>
      <c r="F54" s="168">
        <f t="shared" si="24"/>
        <v>-2.8316109465143589E-2</v>
      </c>
      <c r="G54" s="168">
        <f t="shared" si="24"/>
        <v>9.4094769003984446E-2</v>
      </c>
      <c r="H54" s="168">
        <f t="shared" si="24"/>
        <v>-6.2760520054853898E-3</v>
      </c>
      <c r="I54" s="168">
        <f t="shared" si="24"/>
        <v>4.4884957805099414E-4</v>
      </c>
      <c r="J54" s="168">
        <f t="shared" si="24"/>
        <v>-1.3458715263704533E-2</v>
      </c>
      <c r="K54" s="168">
        <f t="shared" si="24"/>
        <v>4.5794511921151596E-2</v>
      </c>
      <c r="L54" s="168">
        <f t="shared" si="24"/>
        <v>8.0331886619551731E-3</v>
      </c>
      <c r="M54" s="168">
        <f t="shared" si="24"/>
        <v>-3.9794569222903857E-2</v>
      </c>
      <c r="N54" s="168">
        <f t="shared" si="24"/>
        <v>-3.1461701669200516E-2</v>
      </c>
      <c r="O54" s="169">
        <f>(O53-N53)/N53</f>
        <v>-3.7497461892732731E-2</v>
      </c>
    </row>
    <row r="55" spans="1:15" customFormat="1" hidden="1" x14ac:dyDescent="0.25">
      <c r="A55" s="166" t="s">
        <v>95</v>
      </c>
      <c r="B55" s="167"/>
      <c r="C55" s="183">
        <f t="shared" ref="C55:N55" si="25">(C53-$B53)/$B53</f>
        <v>-6.3229170720107005E-4</v>
      </c>
      <c r="D55" s="183">
        <f t="shared" si="25"/>
        <v>-1.1045128933609703E-2</v>
      </c>
      <c r="E55" s="183">
        <f t="shared" si="25"/>
        <v>-3.845193214868773E-2</v>
      </c>
      <c r="F55" s="183">
        <f t="shared" si="25"/>
        <v>-6.5679232493962805E-2</v>
      </c>
      <c r="G55" s="183">
        <f t="shared" si="25"/>
        <v>2.2235464300143233E-2</v>
      </c>
      <c r="H55" s="183">
        <f t="shared" si="25"/>
        <v>1.5819861364344032E-2</v>
      </c>
      <c r="I55" s="183">
        <f t="shared" si="25"/>
        <v>1.6275811680493236E-2</v>
      </c>
      <c r="J55" s="183">
        <f t="shared" si="25"/>
        <v>2.5980449016952678E-3</v>
      </c>
      <c r="K55" s="183">
        <f t="shared" si="25"/>
        <v>4.8511533021069232E-2</v>
      </c>
      <c r="L55" s="183">
        <f t="shared" si="25"/>
        <v>5.693442398006332E-2</v>
      </c>
      <c r="M55" s="183">
        <f t="shared" si="25"/>
        <v>1.4874173880918681E-2</v>
      </c>
      <c r="N55" s="183">
        <f t="shared" si="25"/>
        <v>-1.7055494609499112E-2</v>
      </c>
      <c r="O55" s="184">
        <f>(O53-$B53)/$B53</f>
        <v>-5.3913418743050438E-2</v>
      </c>
    </row>
    <row r="56" spans="1:15" customFormat="1" ht="18.75" hidden="1" thickBot="1" x14ac:dyDescent="0.3">
      <c r="A56" s="174" t="s">
        <v>97</v>
      </c>
      <c r="B56" s="185">
        <f t="shared" ref="B56:N56" si="26">B53/B$7</f>
        <v>0.22765811774779665</v>
      </c>
      <c r="C56" s="185">
        <f t="shared" si="26"/>
        <v>0.2312227574452537</v>
      </c>
      <c r="D56" s="185">
        <f t="shared" si="26"/>
        <v>0.22647519399239288</v>
      </c>
      <c r="E56" s="185">
        <f t="shared" si="26"/>
        <v>0.23331939977475041</v>
      </c>
      <c r="F56" s="185">
        <f t="shared" si="26"/>
        <v>0.21823997274176835</v>
      </c>
      <c r="G56" s="185">
        <f t="shared" si="26"/>
        <v>0.23630259628594402</v>
      </c>
      <c r="H56" s="185">
        <f t="shared" si="26"/>
        <v>0.23845671768203403</v>
      </c>
      <c r="I56" s="185">
        <f t="shared" si="26"/>
        <v>0.24020001595659013</v>
      </c>
      <c r="J56" s="185">
        <f t="shared" si="26"/>
        <v>0.24476631803752683</v>
      </c>
      <c r="K56" s="185">
        <f t="shared" si="26"/>
        <v>0.2371596708511669</v>
      </c>
      <c r="L56" s="185">
        <f t="shared" si="26"/>
        <v>0.23495889505096171</v>
      </c>
      <c r="M56" s="185">
        <f t="shared" si="26"/>
        <v>0.2301480511373441</v>
      </c>
      <c r="N56" s="185">
        <f t="shared" si="26"/>
        <v>0.21957789302759401</v>
      </c>
      <c r="O56" s="203">
        <f>O53/O$7</f>
        <v>0.21451849764257708</v>
      </c>
    </row>
    <row r="57" spans="1:15" customFormat="1" hidden="1" x14ac:dyDescent="0.25">
      <c r="A57" s="163" t="s">
        <v>111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5"/>
    </row>
    <row r="58" spans="1:15" customFormat="1" ht="12.75" hidden="1" x14ac:dyDescent="0.2">
      <c r="A58" s="119" t="s">
        <v>93</v>
      </c>
      <c r="B58" s="186">
        <v>3.0667099326773943</v>
      </c>
      <c r="C58" s="186">
        <v>3.1685085133671347</v>
      </c>
      <c r="D58" s="186">
        <v>2.9187257020950277</v>
      </c>
      <c r="E58" s="186">
        <v>2.615573433603009</v>
      </c>
      <c r="F58" s="186">
        <v>2.6508943911534559</v>
      </c>
      <c r="G58" s="186">
        <v>2.725135033491715</v>
      </c>
      <c r="H58" s="186">
        <v>2.556435877911289</v>
      </c>
      <c r="I58" s="186">
        <v>2.399725431260689</v>
      </c>
      <c r="J58" s="186">
        <v>2.3375465340236237</v>
      </c>
      <c r="K58" s="186">
        <v>2.1793833450959745</v>
      </c>
      <c r="L58" s="186">
        <v>2.0777179369767054</v>
      </c>
      <c r="M58" s="186">
        <v>1.9386850846693742</v>
      </c>
      <c r="N58" s="186">
        <v>1.821628439176548</v>
      </c>
      <c r="O58" s="187">
        <v>1.6943297623034863</v>
      </c>
    </row>
    <row r="59" spans="1:15" customFormat="1" ht="36" hidden="1" x14ac:dyDescent="0.25">
      <c r="A59" s="166" t="s">
        <v>94</v>
      </c>
      <c r="B59" s="167"/>
      <c r="C59" s="168">
        <f t="shared" ref="C59:N59" si="27">(C58-B58)/B58</f>
        <v>3.3194721028233988E-2</v>
      </c>
      <c r="D59" s="168">
        <f t="shared" si="27"/>
        <v>-7.8832930452399474E-2</v>
      </c>
      <c r="E59" s="168">
        <f t="shared" si="27"/>
        <v>-0.10386459689391829</v>
      </c>
      <c r="F59" s="168">
        <f t="shared" si="27"/>
        <v>1.3504097073578076E-2</v>
      </c>
      <c r="G59" s="168">
        <f t="shared" si="27"/>
        <v>2.8005884574660689E-2</v>
      </c>
      <c r="H59" s="168">
        <f t="shared" si="27"/>
        <v>-6.1904879393910928E-2</v>
      </c>
      <c r="I59" s="168">
        <f t="shared" si="27"/>
        <v>-6.130036274511947E-2</v>
      </c>
      <c r="J59" s="168">
        <f t="shared" si="27"/>
        <v>-2.5910838143011997E-2</v>
      </c>
      <c r="K59" s="168">
        <f t="shared" si="27"/>
        <v>-6.7662049343420988E-2</v>
      </c>
      <c r="L59" s="168">
        <f t="shared" si="27"/>
        <v>-4.6648703794142314E-2</v>
      </c>
      <c r="M59" s="168">
        <f t="shared" si="27"/>
        <v>-6.6916134203297298E-2</v>
      </c>
      <c r="N59" s="168">
        <f t="shared" si="27"/>
        <v>-6.0379401697820932E-2</v>
      </c>
      <c r="O59" s="169">
        <f>(O58-N58)/N58</f>
        <v>-6.9881801433999371E-2</v>
      </c>
    </row>
    <row r="60" spans="1:15" customFormat="1" hidden="1" x14ac:dyDescent="0.25">
      <c r="A60" s="166" t="s">
        <v>95</v>
      </c>
      <c r="B60" s="167"/>
      <c r="C60" s="183">
        <f t="shared" ref="C60:N60" si="28">(C58-$B58)/$B58</f>
        <v>3.3194721028233988E-2</v>
      </c>
      <c r="D60" s="183">
        <f t="shared" si="28"/>
        <v>-4.8255046558371061E-2</v>
      </c>
      <c r="E60" s="183">
        <f t="shared" si="28"/>
        <v>-0.14710765249340688</v>
      </c>
      <c r="F60" s="183">
        <f t="shared" si="28"/>
        <v>-0.13559011143936597</v>
      </c>
      <c r="G60" s="183">
        <f t="shared" si="28"/>
        <v>-0.11138154787514154</v>
      </c>
      <c r="H60" s="183">
        <f t="shared" si="28"/>
        <v>-0.16639136598113471</v>
      </c>
      <c r="I60" s="183">
        <f t="shared" si="28"/>
        <v>-0.21749187763395469</v>
      </c>
      <c r="J60" s="183">
        <f t="shared" si="28"/>
        <v>-0.23776731893817352</v>
      </c>
      <c r="K60" s="183">
        <f t="shared" si="28"/>
        <v>-0.28934154421534691</v>
      </c>
      <c r="L60" s="183">
        <f t="shared" si="28"/>
        <v>-0.32249284001804779</v>
      </c>
      <c r="M60" s="183">
        <f t="shared" si="28"/>
        <v>-0.36782900005909491</v>
      </c>
      <c r="N60" s="183">
        <f t="shared" si="28"/>
        <v>-0.40599910680623991</v>
      </c>
      <c r="O60" s="184">
        <f>(O58-$B58)/$B58</f>
        <v>-0.44750895927602452</v>
      </c>
    </row>
    <row r="61" spans="1:15" customFormat="1" ht="18.75" hidden="1" thickBot="1" x14ac:dyDescent="0.3">
      <c r="A61" s="174" t="s">
        <v>97</v>
      </c>
      <c r="B61" s="185">
        <f t="shared" ref="B61:N61" si="29">B58/B$7</f>
        <v>8.5255241979190488E-2</v>
      </c>
      <c r="C61" s="185">
        <f t="shared" si="29"/>
        <v>8.9521096456939647E-2</v>
      </c>
      <c r="D61" s="185">
        <f t="shared" si="29"/>
        <v>8.1621148157847906E-2</v>
      </c>
      <c r="E61" s="185">
        <f t="shared" si="29"/>
        <v>7.7501841059481782E-2</v>
      </c>
      <c r="F61" s="185">
        <f t="shared" si="29"/>
        <v>7.5612913675635871E-2</v>
      </c>
      <c r="G61" s="185">
        <f t="shared" si="29"/>
        <v>7.6925588458852362E-2</v>
      </c>
      <c r="H61" s="185">
        <f t="shared" si="29"/>
        <v>7.3281274924427181E-2</v>
      </c>
      <c r="I61" s="185">
        <f t="shared" si="29"/>
        <v>6.9260918651307915E-2</v>
      </c>
      <c r="J61" s="185">
        <f t="shared" si="29"/>
        <v>6.9686767137004252E-2</v>
      </c>
      <c r="K61" s="185">
        <f t="shared" si="29"/>
        <v>6.0195843653909994E-2</v>
      </c>
      <c r="L61" s="185">
        <f t="shared" si="29"/>
        <v>5.6402153739021646E-2</v>
      </c>
      <c r="M61" s="185">
        <f t="shared" si="29"/>
        <v>5.3686812606712472E-2</v>
      </c>
      <c r="N61" s="185">
        <f t="shared" si="29"/>
        <v>4.9691792461852451E-2</v>
      </c>
      <c r="O61" s="203">
        <f>O58/O$7</f>
        <v>4.6913415693710346E-2</v>
      </c>
    </row>
    <row r="62" spans="1:15" customFormat="1" hidden="1" x14ac:dyDescent="0.25">
      <c r="A62" s="163" t="s">
        <v>112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5"/>
    </row>
    <row r="63" spans="1:15" customFormat="1" ht="12.75" hidden="1" x14ac:dyDescent="0.2">
      <c r="A63" s="119" t="s">
        <v>113</v>
      </c>
      <c r="B63" s="186">
        <f t="shared" ref="B63:O63" si="30">B48-B53-B58</f>
        <v>0.93050199327381122</v>
      </c>
      <c r="C63" s="186">
        <f t="shared" si="30"/>
        <v>0.98900737921797521</v>
      </c>
      <c r="D63" s="186">
        <f t="shared" si="30"/>
        <v>1.0279240055157786</v>
      </c>
      <c r="E63" s="186">
        <f t="shared" si="30"/>
        <v>1.0360832861561455</v>
      </c>
      <c r="F63" s="186">
        <f t="shared" si="30"/>
        <v>1.0600210573531705</v>
      </c>
      <c r="G63" s="186">
        <f t="shared" si="30"/>
        <v>1.1419286505025363</v>
      </c>
      <c r="H63" s="186">
        <f t="shared" si="30"/>
        <v>1.1387167663686615</v>
      </c>
      <c r="I63" s="186">
        <f t="shared" si="30"/>
        <v>1.1136444213986114</v>
      </c>
      <c r="J63" s="186">
        <f t="shared" si="30"/>
        <v>1.0862609814763622</v>
      </c>
      <c r="K63" s="186">
        <f t="shared" si="30"/>
        <v>1.1136360051401883</v>
      </c>
      <c r="L63" s="186">
        <f t="shared" si="30"/>
        <v>1.169379464546211</v>
      </c>
      <c r="M63" s="186">
        <f t="shared" si="30"/>
        <v>1.2765604688413683</v>
      </c>
      <c r="N63" s="186">
        <f t="shared" si="30"/>
        <v>1.5287749982419037</v>
      </c>
      <c r="O63" s="186">
        <f t="shared" si="30"/>
        <v>1.6048628743423294</v>
      </c>
    </row>
    <row r="64" spans="1:15" s="181" customFormat="1" ht="9.9499999999999993" hidden="1" customHeight="1" thickBot="1" x14ac:dyDescent="0.25">
      <c r="A64" s="177"/>
      <c r="B64" s="178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80"/>
    </row>
    <row r="65" spans="1:15" customFormat="1" hidden="1" x14ac:dyDescent="0.25">
      <c r="A65" s="206" t="s">
        <v>114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5"/>
    </row>
    <row r="66" spans="1:15" customFormat="1" hidden="1" x14ac:dyDescent="0.25">
      <c r="A66" s="166" t="s">
        <v>93</v>
      </c>
      <c r="B66" s="167">
        <f t="shared" ref="B66:O66" si="31">B48+B42+B15</f>
        <v>25.413620882078014</v>
      </c>
      <c r="C66" s="167">
        <f t="shared" si="31"/>
        <v>25.729690793314646</v>
      </c>
      <c r="D66" s="167">
        <f t="shared" si="31"/>
        <v>24.987206662282549</v>
      </c>
      <c r="E66" s="167">
        <f t="shared" si="31"/>
        <v>23.8214364368405</v>
      </c>
      <c r="F66" s="167">
        <f t="shared" si="31"/>
        <v>23.502615571061128</v>
      </c>
      <c r="G66" s="167">
        <f t="shared" si="31"/>
        <v>24.939685507490218</v>
      </c>
      <c r="H66" s="167">
        <f t="shared" si="31"/>
        <v>24.26974126019671</v>
      </c>
      <c r="I66" s="167">
        <f t="shared" si="31"/>
        <v>23.672718525154707</v>
      </c>
      <c r="J66" s="167">
        <f t="shared" si="31"/>
        <v>23.130771269065328</v>
      </c>
      <c r="K66" s="167">
        <f t="shared" si="31"/>
        <v>23.384652983683523</v>
      </c>
      <c r="L66" s="167">
        <f t="shared" si="31"/>
        <v>23.355748598177094</v>
      </c>
      <c r="M66" s="167">
        <f t="shared" si="31"/>
        <v>22.737072026651134</v>
      </c>
      <c r="N66" s="167">
        <f t="shared" si="31"/>
        <v>22.621707468308529</v>
      </c>
      <c r="O66" s="167">
        <f t="shared" si="31"/>
        <v>21.914339277482206</v>
      </c>
    </row>
    <row r="67" spans="1:15" customFormat="1" ht="36" hidden="1" x14ac:dyDescent="0.25">
      <c r="A67" s="166" t="s">
        <v>94</v>
      </c>
      <c r="B67" s="167"/>
      <c r="C67" s="168">
        <f t="shared" ref="C67:N67" si="32">(C66-B66)/B66</f>
        <v>1.2437027871912887E-2</v>
      </c>
      <c r="D67" s="168">
        <f t="shared" si="32"/>
        <v>-2.8857094980131528E-2</v>
      </c>
      <c r="E67" s="168">
        <f t="shared" si="32"/>
        <v>-4.6654683782711294E-2</v>
      </c>
      <c r="F67" s="168">
        <f t="shared" si="32"/>
        <v>-1.3383780051412313E-2</v>
      </c>
      <c r="G67" s="168">
        <f t="shared" si="32"/>
        <v>6.1145106683298707E-2</v>
      </c>
      <c r="H67" s="168">
        <f t="shared" si="32"/>
        <v>-2.6862578002128414E-2</v>
      </c>
      <c r="I67" s="168">
        <f t="shared" si="32"/>
        <v>-2.4599468475634018E-2</v>
      </c>
      <c r="J67" s="168">
        <f t="shared" si="32"/>
        <v>-2.2893325729087876E-2</v>
      </c>
      <c r="K67" s="168">
        <f t="shared" si="32"/>
        <v>1.0975929495171323E-2</v>
      </c>
      <c r="L67" s="168">
        <f t="shared" si="32"/>
        <v>-1.2360408138875139E-3</v>
      </c>
      <c r="M67" s="168">
        <f t="shared" si="32"/>
        <v>-2.6489263186119716E-2</v>
      </c>
      <c r="N67" s="168">
        <f t="shared" si="32"/>
        <v>-5.0738528781270331E-3</v>
      </c>
      <c r="O67" s="169">
        <f>(O66-N66)/N66</f>
        <v>-3.1269442937377614E-2</v>
      </c>
    </row>
    <row r="68" spans="1:15" customFormat="1" hidden="1" x14ac:dyDescent="0.25">
      <c r="A68" s="166" t="s">
        <v>95</v>
      </c>
      <c r="B68" s="167"/>
      <c r="C68" s="183">
        <f t="shared" ref="C68:N68" si="33">(C66-$B66)/$B66</f>
        <v>1.2437027871912887E-2</v>
      </c>
      <c r="D68" s="183">
        <f t="shared" si="33"/>
        <v>-1.6778963602788972E-2</v>
      </c>
      <c r="E68" s="183">
        <f t="shared" si="33"/>
        <v>-6.265083014441053E-2</v>
      </c>
      <c r="F68" s="183">
        <f t="shared" si="33"/>
        <v>-7.5196105265131652E-2</v>
      </c>
      <c r="G68" s="183">
        <f t="shared" si="33"/>
        <v>-1.8648872460437983E-2</v>
      </c>
      <c r="H68" s="183">
        <f t="shared" si="33"/>
        <v>-4.501049367144614E-2</v>
      </c>
      <c r="I68" s="183">
        <f t="shared" si="33"/>
        <v>-6.8502727926936693E-2</v>
      </c>
      <c r="J68" s="183">
        <f t="shared" si="33"/>
        <v>-8.9827798392262126E-2</v>
      </c>
      <c r="K68" s="183">
        <f t="shared" si="33"/>
        <v>-7.9837812478950734E-2</v>
      </c>
      <c r="L68" s="183">
        <f t="shared" si="33"/>
        <v>-8.0975170498122764E-2</v>
      </c>
      <c r="M68" s="183">
        <f t="shared" si="33"/>
        <v>-0.1053194610813768</v>
      </c>
      <c r="N68" s="183">
        <f t="shared" si="33"/>
        <v>-0.10985893850877329</v>
      </c>
      <c r="O68" s="184">
        <f>(O66-$B66)/$B66</f>
        <v>-0.13769315363728996</v>
      </c>
    </row>
    <row r="69" spans="1:15" customFormat="1" ht="18.75" hidden="1" thickBot="1" x14ac:dyDescent="0.3">
      <c r="A69" s="174" t="s">
        <v>97</v>
      </c>
      <c r="B69" s="185">
        <f t="shared" ref="B69:N69" si="34">B66/B$7</f>
        <v>0.70650450985997826</v>
      </c>
      <c r="C69" s="185">
        <f t="shared" si="34"/>
        <v>0.72695090500729342</v>
      </c>
      <c r="D69" s="185">
        <f t="shared" si="34"/>
        <v>0.69875853546943778</v>
      </c>
      <c r="E69" s="185">
        <f t="shared" si="34"/>
        <v>0.70585102173689418</v>
      </c>
      <c r="F69" s="185">
        <f t="shared" si="34"/>
        <v>0.67037798573071372</v>
      </c>
      <c r="G69" s="185">
        <f t="shared" si="34"/>
        <v>0.70400180543869162</v>
      </c>
      <c r="H69" s="185">
        <f t="shared" si="34"/>
        <v>0.69570201114776609</v>
      </c>
      <c r="I69" s="185">
        <f t="shared" si="34"/>
        <v>0.6832424287659834</v>
      </c>
      <c r="J69" s="185">
        <f t="shared" si="34"/>
        <v>0.6895728695300376</v>
      </c>
      <c r="K69" s="185">
        <f t="shared" si="34"/>
        <v>0.64589780319017875</v>
      </c>
      <c r="L69" s="185">
        <f t="shared" si="34"/>
        <v>0.63401990216302062</v>
      </c>
      <c r="M69" s="185">
        <f t="shared" si="34"/>
        <v>0.62964373882740221</v>
      </c>
      <c r="N69" s="185">
        <f t="shared" si="34"/>
        <v>0.6170924698321415</v>
      </c>
      <c r="O69" s="203">
        <f>O66/O$7</f>
        <v>0.60677474423858868</v>
      </c>
    </row>
    <row r="70" spans="1:15" s="181" customFormat="1" ht="9.9499999999999993" hidden="1" customHeight="1" thickBot="1" x14ac:dyDescent="0.25">
      <c r="A70" s="177"/>
      <c r="B70" s="178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80"/>
    </row>
    <row r="71" spans="1:15" customFormat="1" hidden="1" x14ac:dyDescent="0.25">
      <c r="A71" s="163" t="s">
        <v>135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5"/>
    </row>
    <row r="72" spans="1:15" customFormat="1" ht="36" hidden="1" x14ac:dyDescent="0.25">
      <c r="A72" s="166" t="s">
        <v>115</v>
      </c>
      <c r="B72" s="167">
        <v>7.2386051557702489</v>
      </c>
      <c r="C72" s="167">
        <v>6.4542998068446664</v>
      </c>
      <c r="D72" s="167">
        <v>7.572381711245745</v>
      </c>
      <c r="E72" s="167">
        <v>6.334033333333335</v>
      </c>
      <c r="F72" s="167">
        <v>7.9656777777777794</v>
      </c>
      <c r="G72" s="167">
        <v>7.2751555555555552</v>
      </c>
      <c r="H72" s="167">
        <v>7.24</v>
      </c>
      <c r="I72" s="167">
        <v>7.4790000000000001</v>
      </c>
      <c r="J72" s="167">
        <v>7.740555555555555</v>
      </c>
      <c r="K72" s="167">
        <v>9.9713444444444441</v>
      </c>
      <c r="L72" s="167">
        <v>10.301433333333332</v>
      </c>
      <c r="M72" s="167">
        <v>10.300800000000001</v>
      </c>
      <c r="N72" s="167">
        <v>10.895544444444443</v>
      </c>
      <c r="O72" s="182">
        <v>11.156168763381322</v>
      </c>
    </row>
    <row r="73" spans="1:15" customFormat="1" ht="36" hidden="1" x14ac:dyDescent="0.25">
      <c r="A73" s="166" t="s">
        <v>115</v>
      </c>
      <c r="B73" s="167">
        <v>7.2386051557702489</v>
      </c>
      <c r="C73" s="167">
        <v>6.4542998068446664</v>
      </c>
      <c r="D73" s="167">
        <v>7.572381711245745</v>
      </c>
      <c r="E73" s="167">
        <v>6.334033333333335</v>
      </c>
      <c r="F73" s="167">
        <v>7.9656777777777794</v>
      </c>
      <c r="G73" s="167">
        <v>7.2751555555555552</v>
      </c>
      <c r="H73" s="167">
        <v>7.24</v>
      </c>
      <c r="I73" s="167">
        <v>7.4790000000000001</v>
      </c>
      <c r="J73" s="167">
        <v>7.740555555555555</v>
      </c>
      <c r="K73" s="167">
        <v>9.9713444444444441</v>
      </c>
      <c r="L73" s="167">
        <v>10.301433333333332</v>
      </c>
      <c r="M73" s="167">
        <v>10.300800000000001</v>
      </c>
      <c r="N73" s="167">
        <v>10.895544444444443</v>
      </c>
      <c r="O73" s="182">
        <v>11.156168763381322</v>
      </c>
    </row>
    <row r="74" spans="1:15" customFormat="1" hidden="1" x14ac:dyDescent="0.25">
      <c r="A74" s="166" t="s">
        <v>134</v>
      </c>
      <c r="B74" s="167">
        <f>B72-B73</f>
        <v>0</v>
      </c>
      <c r="C74" s="167">
        <f t="shared" ref="C74:O74" si="35">C72-C73</f>
        <v>0</v>
      </c>
      <c r="D74" s="167">
        <f t="shared" si="35"/>
        <v>0</v>
      </c>
      <c r="E74" s="167">
        <f t="shared" si="35"/>
        <v>0</v>
      </c>
      <c r="F74" s="167">
        <f t="shared" si="35"/>
        <v>0</v>
      </c>
      <c r="G74" s="167">
        <f t="shared" si="35"/>
        <v>0</v>
      </c>
      <c r="H74" s="167">
        <f t="shared" si="35"/>
        <v>0</v>
      </c>
      <c r="I74" s="167">
        <f t="shared" si="35"/>
        <v>0</v>
      </c>
      <c r="J74" s="167">
        <f t="shared" si="35"/>
        <v>0</v>
      </c>
      <c r="K74" s="167">
        <f t="shared" si="35"/>
        <v>0</v>
      </c>
      <c r="L74" s="167">
        <f t="shared" si="35"/>
        <v>0</v>
      </c>
      <c r="M74" s="167">
        <f t="shared" si="35"/>
        <v>0</v>
      </c>
      <c r="N74" s="167">
        <f t="shared" si="35"/>
        <v>0</v>
      </c>
      <c r="O74" s="167">
        <f t="shared" si="35"/>
        <v>0</v>
      </c>
    </row>
    <row r="75" spans="1:15" customFormat="1" ht="36" hidden="1" x14ac:dyDescent="0.25">
      <c r="A75" s="166" t="s">
        <v>94</v>
      </c>
      <c r="B75" s="167"/>
      <c r="C75" s="168">
        <f t="shared" ref="C75:N75" si="36">(C72-B72)/B72</f>
        <v>-0.10835034264859357</v>
      </c>
      <c r="D75" s="168">
        <f t="shared" si="36"/>
        <v>0.17323054984451966</v>
      </c>
      <c r="E75" s="168">
        <f t="shared" si="36"/>
        <v>-0.16353485932614023</v>
      </c>
      <c r="F75" s="168">
        <f t="shared" si="36"/>
        <v>0.25759959864085191</v>
      </c>
      <c r="G75" s="168">
        <f t="shared" si="36"/>
        <v>-8.6687189902233563E-2</v>
      </c>
      <c r="H75" s="168">
        <f t="shared" si="36"/>
        <v>-4.8322754458093985E-3</v>
      </c>
      <c r="I75" s="168">
        <f t="shared" si="36"/>
        <v>3.3011049723756888E-2</v>
      </c>
      <c r="J75" s="168">
        <f t="shared" si="36"/>
        <v>3.497199566192738E-2</v>
      </c>
      <c r="K75" s="168">
        <f t="shared" si="36"/>
        <v>0.28819493289313147</v>
      </c>
      <c r="L75" s="168">
        <f t="shared" si="36"/>
        <v>3.310374952224196E-2</v>
      </c>
      <c r="M75" s="168">
        <f t="shared" si="36"/>
        <v>-6.1480117653329666E-5</v>
      </c>
      <c r="N75" s="168">
        <f t="shared" si="36"/>
        <v>5.7737694591142676E-2</v>
      </c>
      <c r="O75" s="169">
        <f>(O72-N72)/N72</f>
        <v>2.3920265780731045E-2</v>
      </c>
    </row>
    <row r="76" spans="1:15" customFormat="1" hidden="1" x14ac:dyDescent="0.25">
      <c r="A76" s="166" t="s">
        <v>95</v>
      </c>
      <c r="B76" s="167"/>
      <c r="C76" s="183">
        <f>(C72-$B72)/$B72</f>
        <v>-0.10835034264859357</v>
      </c>
      <c r="D76" s="183">
        <f t="shared" ref="D76:N76" si="37">(D72-$B72)/$B72</f>
        <v>4.6110617763068122E-2</v>
      </c>
      <c r="E76" s="183">
        <f t="shared" si="37"/>
        <v>-0.1249649349523969</v>
      </c>
      <c r="F76" s="183">
        <f t="shared" si="37"/>
        <v>0.10044374660053741</v>
      </c>
      <c r="G76" s="183">
        <f t="shared" si="37"/>
        <v>5.04937056225123E-3</v>
      </c>
      <c r="H76" s="183">
        <f t="shared" si="37"/>
        <v>1.9269516705707263E-4</v>
      </c>
      <c r="I76" s="183">
        <f>(I72-$B72)/$B72</f>
        <v>3.3210105960555208E-2</v>
      </c>
      <c r="J76" s="183">
        <f t="shared" si="37"/>
        <v>6.9343525304067274E-2</v>
      </c>
      <c r="K76" s="183">
        <f t="shared" si="37"/>
        <v>0.37752291081877759</v>
      </c>
      <c r="L76" s="183">
        <f t="shared" si="37"/>
        <v>0.42312408421967201</v>
      </c>
      <c r="M76" s="183">
        <f t="shared" si="37"/>
        <v>0.42303659038353891</v>
      </c>
      <c r="N76" s="183">
        <f t="shared" si="37"/>
        <v>0.50519944243112469</v>
      </c>
      <c r="O76" s="184">
        <f>(O72-$B72)/$B72</f>
        <v>0.54120421314708533</v>
      </c>
    </row>
    <row r="77" spans="1:15" customFormat="1" ht="18.75" hidden="1" thickBot="1" x14ac:dyDescent="0.3">
      <c r="A77" s="174" t="s">
        <v>97</v>
      </c>
      <c r="B77" s="185">
        <f t="shared" ref="B77:N77" si="38">B72/B$7</f>
        <v>0.20123488940743189</v>
      </c>
      <c r="C77" s="185">
        <f t="shared" si="38"/>
        <v>0.18235582865975378</v>
      </c>
      <c r="D77" s="185">
        <f t="shared" si="38"/>
        <v>0.21175901836809324</v>
      </c>
      <c r="E77" s="185">
        <f t="shared" si="38"/>
        <v>0.18768322019131209</v>
      </c>
      <c r="F77" s="185">
        <f t="shared" si="38"/>
        <v>0.22720939324820338</v>
      </c>
      <c r="G77" s="185">
        <f t="shared" si="38"/>
        <v>0.20536436373346467</v>
      </c>
      <c r="H77" s="185">
        <f t="shared" si="38"/>
        <v>0.20753754672162508</v>
      </c>
      <c r="I77" s="185">
        <f t="shared" si="38"/>
        <v>0.21585903280651603</v>
      </c>
      <c r="J77" s="185">
        <f t="shared" si="38"/>
        <v>0.23076087883587482</v>
      </c>
      <c r="K77" s="185">
        <f t="shared" si="38"/>
        <v>0.27541437010046943</v>
      </c>
      <c r="L77" s="185">
        <f t="shared" si="38"/>
        <v>0.27964480464773644</v>
      </c>
      <c r="M77" s="185">
        <f t="shared" si="38"/>
        <v>0.28525371328863147</v>
      </c>
      <c r="N77" s="185">
        <f t="shared" si="38"/>
        <v>0.29721710621567082</v>
      </c>
      <c r="O77" s="203">
        <f>O72/O$7</f>
        <v>0.30889735539683466</v>
      </c>
    </row>
    <row r="78" spans="1:15" customFormat="1" ht="36.75" hidden="1" thickBot="1" x14ac:dyDescent="0.3">
      <c r="A78" s="166" t="s">
        <v>116</v>
      </c>
      <c r="B78" s="207">
        <v>98.928315412186379</v>
      </c>
      <c r="C78" s="207">
        <v>109.95698924731182</v>
      </c>
      <c r="D78" s="207">
        <v>106.92831541218638</v>
      </c>
      <c r="E78" s="207">
        <v>105.95591397849462</v>
      </c>
      <c r="F78" s="207">
        <v>111.31756272401435</v>
      </c>
      <c r="G78" s="207">
        <v>133.16415770609319</v>
      </c>
      <c r="H78" s="207">
        <v>137.96774193548387</v>
      </c>
      <c r="I78" s="207">
        <v>140.96774193548387</v>
      </c>
      <c r="J78" s="207">
        <v>144.9641577060932</v>
      </c>
      <c r="K78" s="207">
        <v>137.10681270613028</v>
      </c>
      <c r="L78" s="207">
        <v>156.35913711465824</v>
      </c>
      <c r="M78" s="207">
        <v>157.758066423478</v>
      </c>
      <c r="N78" s="207">
        <v>163.06810035842295</v>
      </c>
      <c r="O78" s="208">
        <v>166.96873265935534</v>
      </c>
    </row>
    <row r="79" spans="1:15" customFormat="1" hidden="1" x14ac:dyDescent="0.25">
      <c r="A79" s="206" t="s">
        <v>117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5"/>
    </row>
    <row r="80" spans="1:15" customFormat="1" hidden="1" x14ac:dyDescent="0.25">
      <c r="A80" s="166" t="s">
        <v>118</v>
      </c>
      <c r="B80" s="167">
        <v>6.0501689054066006E-2</v>
      </c>
      <c r="C80" s="167">
        <v>3.7564938705473394E-2</v>
      </c>
      <c r="D80" s="167">
        <v>4.8450266404668686E-2</v>
      </c>
      <c r="E80" s="167">
        <v>0.12785803455369751</v>
      </c>
      <c r="F80" s="167">
        <v>0.10933665952810154</v>
      </c>
      <c r="G80" s="167">
        <v>7.6997015009762304E-2</v>
      </c>
      <c r="H80" s="167">
        <v>8.5254551206312312E-2</v>
      </c>
      <c r="I80" s="167">
        <v>5.5134389966533727E-2</v>
      </c>
      <c r="J80" s="167">
        <v>7.060552964758228E-2</v>
      </c>
      <c r="K80" s="167">
        <v>9.0651421878714056E-2</v>
      </c>
      <c r="L80" s="167">
        <v>0.1061982473221199</v>
      </c>
      <c r="M80" s="167">
        <v>9.224541305245551E-2</v>
      </c>
      <c r="N80" s="167">
        <v>0.13506648481574779</v>
      </c>
      <c r="O80" s="167">
        <v>8.2276066844483964E-2</v>
      </c>
    </row>
    <row r="81" spans="1:15" s="181" customFormat="1" ht="9.9499999999999993" hidden="1" customHeight="1" thickBot="1" x14ac:dyDescent="0.25">
      <c r="A81" s="177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80"/>
    </row>
    <row r="82" spans="1:15" customFormat="1" hidden="1" x14ac:dyDescent="0.25">
      <c r="A82" s="206" t="s">
        <v>119</v>
      </c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5"/>
    </row>
    <row r="83" spans="1:15" customFormat="1" hidden="1" x14ac:dyDescent="0.25">
      <c r="A83" s="166" t="s">
        <v>120</v>
      </c>
      <c r="B83" s="167">
        <f t="shared" ref="B83:O83" si="39">B20+B27+B33+B39+B42+B53+B58+B63+B72+B80</f>
        <v>32.71272772690233</v>
      </c>
      <c r="C83" s="167">
        <f t="shared" si="39"/>
        <v>32.221555538864784</v>
      </c>
      <c r="D83" s="167">
        <f t="shared" si="39"/>
        <v>32.608038639932964</v>
      </c>
      <c r="E83" s="167">
        <f t="shared" si="39"/>
        <v>30.283327804727527</v>
      </c>
      <c r="F83" s="167">
        <f t="shared" si="39"/>
        <v>31.577630008367013</v>
      </c>
      <c r="G83" s="167">
        <f t="shared" si="39"/>
        <v>32.291838078055527</v>
      </c>
      <c r="H83" s="167">
        <f t="shared" si="39"/>
        <v>31.594995811403024</v>
      </c>
      <c r="I83" s="167">
        <f t="shared" si="39"/>
        <v>31.206852915121239</v>
      </c>
      <c r="J83" s="167">
        <f t="shared" si="39"/>
        <v>30.941932354268463</v>
      </c>
      <c r="K83" s="167">
        <f t="shared" si="39"/>
        <v>33.446648850006675</v>
      </c>
      <c r="L83" s="167">
        <f t="shared" si="39"/>
        <v>33.763380178832541</v>
      </c>
      <c r="M83" s="167">
        <f t="shared" si="39"/>
        <v>33.130117439703582</v>
      </c>
      <c r="N83" s="167">
        <f t="shared" si="39"/>
        <v>33.65231839756872</v>
      </c>
      <c r="O83" s="167">
        <f t="shared" si="39"/>
        <v>33.152784107708015</v>
      </c>
    </row>
    <row r="84" spans="1:15" customFormat="1" hidden="1" x14ac:dyDescent="0.25">
      <c r="A84" s="166" t="s">
        <v>120</v>
      </c>
      <c r="B84" s="167">
        <f>B80+B72+B58+B53+B63+B42+B39+B33+B27+B20</f>
        <v>32.71272772690233</v>
      </c>
      <c r="C84" s="167">
        <f t="shared" ref="C84:O84" si="40">C80+C72+C58+C53+C63+C42+C39+C33+C27+C20</f>
        <v>32.221555538864784</v>
      </c>
      <c r="D84" s="167">
        <f t="shared" si="40"/>
        <v>32.608038639932971</v>
      </c>
      <c r="E84" s="167">
        <f t="shared" si="40"/>
        <v>30.283327804727534</v>
      </c>
      <c r="F84" s="167">
        <f t="shared" si="40"/>
        <v>31.577630008367009</v>
      </c>
      <c r="G84" s="167">
        <f t="shared" si="40"/>
        <v>32.291838078055534</v>
      </c>
      <c r="H84" s="167">
        <f t="shared" si="40"/>
        <v>31.59499581140302</v>
      </c>
      <c r="I84" s="167">
        <f t="shared" si="40"/>
        <v>31.206852915121246</v>
      </c>
      <c r="J84" s="167">
        <f t="shared" si="40"/>
        <v>30.941932354268467</v>
      </c>
      <c r="K84" s="167">
        <f t="shared" si="40"/>
        <v>33.446648850006675</v>
      </c>
      <c r="L84" s="167">
        <f t="shared" si="40"/>
        <v>33.763380178832541</v>
      </c>
      <c r="M84" s="167">
        <f t="shared" si="40"/>
        <v>33.130117439703596</v>
      </c>
      <c r="N84" s="167">
        <f t="shared" si="40"/>
        <v>33.652318397568727</v>
      </c>
      <c r="O84" s="167">
        <f t="shared" si="40"/>
        <v>33.152784107708015</v>
      </c>
    </row>
    <row r="85" spans="1:15" customFormat="1" hidden="1" x14ac:dyDescent="0.25">
      <c r="A85" s="166" t="s">
        <v>134</v>
      </c>
      <c r="B85" s="167">
        <f>B83-B84</f>
        <v>0</v>
      </c>
      <c r="C85" s="167">
        <f t="shared" ref="C85:O85" si="41">C83-C84</f>
        <v>0</v>
      </c>
      <c r="D85" s="167">
        <f t="shared" si="41"/>
        <v>0</v>
      </c>
      <c r="E85" s="167">
        <f t="shared" si="41"/>
        <v>0</v>
      </c>
      <c r="F85" s="167">
        <f t="shared" si="41"/>
        <v>0</v>
      </c>
      <c r="G85" s="167">
        <f t="shared" si="41"/>
        <v>0</v>
      </c>
      <c r="H85" s="167">
        <f t="shared" si="41"/>
        <v>0</v>
      </c>
      <c r="I85" s="167">
        <f t="shared" si="41"/>
        <v>0</v>
      </c>
      <c r="J85" s="167">
        <f t="shared" si="41"/>
        <v>0</v>
      </c>
      <c r="K85" s="167">
        <f t="shared" si="41"/>
        <v>0</v>
      </c>
      <c r="L85" s="167">
        <f t="shared" si="41"/>
        <v>0</v>
      </c>
      <c r="M85" s="167">
        <f t="shared" si="41"/>
        <v>0</v>
      </c>
      <c r="N85" s="167">
        <f t="shared" si="41"/>
        <v>0</v>
      </c>
      <c r="O85" s="167">
        <f t="shared" si="41"/>
        <v>0</v>
      </c>
    </row>
    <row r="86" spans="1:15" customFormat="1" ht="36" hidden="1" x14ac:dyDescent="0.25">
      <c r="A86" s="166" t="s">
        <v>94</v>
      </c>
      <c r="B86" s="167"/>
      <c r="C86" s="168">
        <f t="shared" ref="C86:N86" si="42">(C83-B83)/B83</f>
        <v>-1.5014712075924336E-2</v>
      </c>
      <c r="D86" s="168">
        <f t="shared" si="42"/>
        <v>1.19945513059422E-2</v>
      </c>
      <c r="E86" s="168">
        <f t="shared" si="42"/>
        <v>-7.1292568709070206E-2</v>
      </c>
      <c r="F86" s="168">
        <f t="shared" si="42"/>
        <v>4.2739761362601388E-2</v>
      </c>
      <c r="G86" s="168">
        <f t="shared" si="42"/>
        <v>2.2617532395536735E-2</v>
      </c>
      <c r="H86" s="168">
        <f t="shared" si="42"/>
        <v>-2.1579516934530092E-2</v>
      </c>
      <c r="I86" s="168">
        <f t="shared" si="42"/>
        <v>-1.2284948496233046E-2</v>
      </c>
      <c r="J86" s="168">
        <f t="shared" si="42"/>
        <v>-8.4891790137674832E-3</v>
      </c>
      <c r="K86" s="168">
        <f t="shared" si="42"/>
        <v>8.0948935802087493E-2</v>
      </c>
      <c r="L86" s="168">
        <f t="shared" si="42"/>
        <v>9.4697477838890775E-3</v>
      </c>
      <c r="M86" s="168">
        <f t="shared" si="42"/>
        <v>-1.8755904645056064E-2</v>
      </c>
      <c r="N86" s="168">
        <f t="shared" si="42"/>
        <v>1.5762122148088899E-2</v>
      </c>
      <c r="O86" s="169">
        <f>(O83-N83)/N83</f>
        <v>-1.4843978473019404E-2</v>
      </c>
    </row>
    <row r="87" spans="1:15" customFormat="1" hidden="1" x14ac:dyDescent="0.25">
      <c r="A87" s="166" t="s">
        <v>95</v>
      </c>
      <c r="B87" s="167"/>
      <c r="C87" s="183">
        <f t="shared" ref="C87:N87" si="43">(C83-$B83)/$B83</f>
        <v>-1.5014712075924336E-2</v>
      </c>
      <c r="D87" s="183">
        <f t="shared" si="43"/>
        <v>-3.20025550432076E-3</v>
      </c>
      <c r="E87" s="183">
        <f t="shared" si="43"/>
        <v>-7.4264669777962589E-2</v>
      </c>
      <c r="F87" s="183">
        <f t="shared" si="43"/>
        <v>-3.4698962679343727E-2</v>
      </c>
      <c r="G87" s="183">
        <f t="shared" si="43"/>
        <v>-1.2866235196298568E-2</v>
      </c>
      <c r="H87" s="183">
        <f t="shared" si="43"/>
        <v>-3.4168104990526492E-2</v>
      </c>
      <c r="I87" s="183">
        <f t="shared" si="43"/>
        <v>-4.6033300076737033E-2</v>
      </c>
      <c r="J87" s="183">
        <f t="shared" si="43"/>
        <v>-5.4131694165558623E-2</v>
      </c>
      <c r="K87" s="183">
        <f t="shared" si="43"/>
        <v>2.2435338600662828E-2</v>
      </c>
      <c r="L87" s="183">
        <f t="shared" si="43"/>
        <v>3.2117543382546333E-2</v>
      </c>
      <c r="M87" s="183">
        <f t="shared" si="43"/>
        <v>1.2759245156373777E-2</v>
      </c>
      <c r="N87" s="183">
        <f t="shared" si="43"/>
        <v>2.8722480085134849E-2</v>
      </c>
      <c r="O87" s="184">
        <f>(O83-$B83)/$B83</f>
        <v>1.3452145736039976E-2</v>
      </c>
    </row>
    <row r="88" spans="1:15" customFormat="1" ht="18.75" hidden="1" thickBot="1" x14ac:dyDescent="0.3">
      <c r="A88" s="174" t="s">
        <v>97</v>
      </c>
      <c r="B88" s="185">
        <f t="shared" ref="B88:N88" si="44">B83/B$7</f>
        <v>0.90942136014851338</v>
      </c>
      <c r="C88" s="185">
        <f t="shared" si="44"/>
        <v>0.9103680704086291</v>
      </c>
      <c r="D88" s="185">
        <f t="shared" si="44"/>
        <v>0.91187244867045913</v>
      </c>
      <c r="E88" s="185">
        <f t="shared" si="44"/>
        <v>0.89732279282295513</v>
      </c>
      <c r="F88" s="185">
        <f t="shared" si="44"/>
        <v>0.90070604844612434</v>
      </c>
      <c r="G88" s="185">
        <f t="shared" si="44"/>
        <v>0.91153965438166218</v>
      </c>
      <c r="H88" s="185">
        <f t="shared" si="44"/>
        <v>0.9056834142788126</v>
      </c>
      <c r="I88" s="185">
        <f t="shared" si="44"/>
        <v>0.90069275132949267</v>
      </c>
      <c r="J88" s="185">
        <f t="shared" si="44"/>
        <v>0.92243863527683367</v>
      </c>
      <c r="K88" s="185">
        <f t="shared" si="44"/>
        <v>0.92381601862409735</v>
      </c>
      <c r="L88" s="185">
        <f t="shared" si="44"/>
        <v>0.91654758603400344</v>
      </c>
      <c r="M88" s="185">
        <f t="shared" si="44"/>
        <v>0.91745194755396609</v>
      </c>
      <c r="N88" s="185">
        <f t="shared" si="44"/>
        <v>0.91799402430722254</v>
      </c>
      <c r="O88" s="203">
        <f>O83/O$7</f>
        <v>0.91795019886462614</v>
      </c>
    </row>
    <row r="89" spans="1:15" s="181" customFormat="1" ht="9.9499999999999993" hidden="1" customHeight="1" x14ac:dyDescent="0.2">
      <c r="A89" s="177"/>
      <c r="B89" s="178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80"/>
    </row>
    <row r="90" spans="1:15" customFormat="1" ht="18" hidden="1" customHeight="1" x14ac:dyDescent="0.25">
      <c r="A90" s="209" t="s">
        <v>121</v>
      </c>
      <c r="O90" s="210"/>
    </row>
    <row r="91" spans="1:15" customFormat="1" ht="18" hidden="1" customHeight="1" x14ac:dyDescent="0.25">
      <c r="A91" s="166" t="s">
        <v>93</v>
      </c>
      <c r="B91" s="211">
        <f t="shared" ref="B91:O91" si="45">B95+B96+B97+B98</f>
        <v>3.2581974793850694</v>
      </c>
      <c r="C91" s="211">
        <f t="shared" si="45"/>
        <v>3.172431339872924</v>
      </c>
      <c r="D91" s="211">
        <f t="shared" si="45"/>
        <v>3.1513909683160692</v>
      </c>
      <c r="E91" s="211">
        <f t="shared" si="45"/>
        <v>3.4652051055498685</v>
      </c>
      <c r="F91" s="211">
        <f t="shared" si="45"/>
        <v>3.481122026044174</v>
      </c>
      <c r="G91" s="211">
        <f t="shared" si="45"/>
        <v>3.1337607127732836</v>
      </c>
      <c r="H91" s="211">
        <f t="shared" si="45"/>
        <v>3.2902580347898276</v>
      </c>
      <c r="I91" s="211">
        <f t="shared" si="45"/>
        <v>3.4407590136496928</v>
      </c>
      <c r="J91" s="211">
        <f t="shared" si="45"/>
        <v>2.6016890541978621</v>
      </c>
      <c r="K91" s="211">
        <f t="shared" si="45"/>
        <v>2.7582319657872159</v>
      </c>
      <c r="L91" s="211">
        <f t="shared" si="45"/>
        <v>3.0741836239703133</v>
      </c>
      <c r="M91" s="211">
        <f t="shared" si="45"/>
        <v>2.980893636170566</v>
      </c>
      <c r="N91" s="211">
        <f t="shared" si="45"/>
        <v>3.0062191380812902</v>
      </c>
      <c r="O91" s="187">
        <f t="shared" si="45"/>
        <v>2.9633190847236555</v>
      </c>
    </row>
    <row r="92" spans="1:15" customFormat="1" ht="36" hidden="1" x14ac:dyDescent="0.25">
      <c r="A92" s="166" t="s">
        <v>94</v>
      </c>
      <c r="B92" s="167"/>
      <c r="C92" s="168">
        <f>(C91-B91)/B91</f>
        <v>-2.6323186379829971E-2</v>
      </c>
      <c r="D92" s="168">
        <f t="shared" ref="D92:M92" si="46">(D91-C91)/C91</f>
        <v>-6.632254350916098E-3</v>
      </c>
      <c r="E92" s="168">
        <f t="shared" si="46"/>
        <v>9.9579563560621726E-2</v>
      </c>
      <c r="F92" s="168">
        <f t="shared" si="46"/>
        <v>4.5933559513729695E-3</v>
      </c>
      <c r="G92" s="168">
        <f t="shared" si="46"/>
        <v>-9.9784296750326698E-2</v>
      </c>
      <c r="H92" s="168">
        <f t="shared" si="46"/>
        <v>4.993914225124374E-2</v>
      </c>
      <c r="I92" s="168">
        <f t="shared" si="46"/>
        <v>4.5741390878323261E-2</v>
      </c>
      <c r="J92" s="168">
        <f t="shared" si="46"/>
        <v>-0.24386187934789708</v>
      </c>
      <c r="K92" s="168">
        <f t="shared" si="46"/>
        <v>6.0169723717278793E-2</v>
      </c>
      <c r="L92" s="168">
        <f t="shared" si="46"/>
        <v>0.11454861741221353</v>
      </c>
      <c r="M92" s="168">
        <f t="shared" si="46"/>
        <v>-3.0346263987725986E-2</v>
      </c>
      <c r="N92" s="168">
        <f>(N91-M91)/M91</f>
        <v>8.4959428284931311E-3</v>
      </c>
      <c r="O92" s="169">
        <f>(O91-N91)/N91</f>
        <v>-1.4270434518295136E-2</v>
      </c>
    </row>
    <row r="93" spans="1:15" customFormat="1" hidden="1" x14ac:dyDescent="0.25">
      <c r="A93" s="166" t="s">
        <v>95</v>
      </c>
      <c r="B93" s="167"/>
      <c r="C93" s="183">
        <f>(C91-$B91)/$B91</f>
        <v>-2.6323186379829971E-2</v>
      </c>
      <c r="D93" s="183">
        <f t="shared" ref="D93:M93" si="47">(D91-$B91)/$B91</f>
        <v>-3.2780858663348462E-2</v>
      </c>
      <c r="E93" s="183">
        <f t="shared" si="47"/>
        <v>6.3534401298434587E-2</v>
      </c>
      <c r="F93" s="183">
        <f t="shared" si="47"/>
        <v>6.8419593370128637E-2</v>
      </c>
      <c r="G93" s="183">
        <f t="shared" si="47"/>
        <v>-3.819190438857966E-2</v>
      </c>
      <c r="H93" s="183">
        <f t="shared" si="47"/>
        <v>9.8399669165568984E-3</v>
      </c>
      <c r="I93" s="183">
        <f t="shared" si="47"/>
        <v>5.603145156784016E-2</v>
      </c>
      <c r="J93" s="183">
        <f t="shared" si="47"/>
        <v>-0.20149436286198108</v>
      </c>
      <c r="K93" s="183">
        <f t="shared" si="47"/>
        <v>-0.1534484992886968</v>
      </c>
      <c r="L93" s="183">
        <f t="shared" si="47"/>
        <v>-5.6477195313982528E-2</v>
      </c>
      <c r="M93" s="183">
        <f t="shared" si="47"/>
        <v>-8.5109587423424032E-2</v>
      </c>
      <c r="N93" s="183">
        <f>(N91-$B91)/$B91</f>
        <v>-7.733673078383696E-2</v>
      </c>
      <c r="O93" s="184">
        <f>(O91-$B91)/$B91</f>
        <v>-9.0503536549622329E-2</v>
      </c>
    </row>
    <row r="94" spans="1:15" customFormat="1" hidden="1" x14ac:dyDescent="0.25">
      <c r="A94" s="170" t="s">
        <v>97</v>
      </c>
      <c r="B94" s="212">
        <f>B91/B$7</f>
        <v>9.0578639851486648E-2</v>
      </c>
      <c r="C94" s="212">
        <f>C91/C$7</f>
        <v>8.963192959137091E-2</v>
      </c>
      <c r="D94" s="212">
        <f t="shared" ref="D94:M94" si="48">D91/D$7</f>
        <v>8.8127551329540837E-2</v>
      </c>
      <c r="E94" s="212">
        <f t="shared" si="48"/>
        <v>0.10267720717704484</v>
      </c>
      <c r="F94" s="212">
        <f t="shared" si="48"/>
        <v>9.9293951553875964E-2</v>
      </c>
      <c r="G94" s="212">
        <f t="shared" si="48"/>
        <v>8.846034561833771E-2</v>
      </c>
      <c r="H94" s="212">
        <f t="shared" si="48"/>
        <v>9.4316585721187313E-2</v>
      </c>
      <c r="I94" s="212">
        <f t="shared" si="48"/>
        <v>9.9307248670507386E-2</v>
      </c>
      <c r="J94" s="212">
        <f t="shared" si="48"/>
        <v>7.7561364723166173E-2</v>
      </c>
      <c r="K94" s="212">
        <f t="shared" si="48"/>
        <v>7.6183981375902612E-2</v>
      </c>
      <c r="L94" s="212">
        <f t="shared" si="48"/>
        <v>8.3452413965996536E-2</v>
      </c>
      <c r="M94" s="212">
        <f t="shared" si="48"/>
        <v>8.2548052446033776E-2</v>
      </c>
      <c r="N94" s="212">
        <f>N91/N$7</f>
        <v>8.2005975692777622E-2</v>
      </c>
      <c r="O94" s="213">
        <f>O91/O$7</f>
        <v>8.2049801135373746E-2</v>
      </c>
    </row>
    <row r="95" spans="1:15" customFormat="1" hidden="1" x14ac:dyDescent="0.25">
      <c r="A95" s="214" t="s">
        <v>29</v>
      </c>
      <c r="B95" s="186">
        <v>0.10087770714046707</v>
      </c>
      <c r="C95" s="186">
        <v>0.11573359115865693</v>
      </c>
      <c r="D95" s="186">
        <v>0.13933805781764966</v>
      </c>
      <c r="E95" s="186">
        <v>0.19526931615162837</v>
      </c>
      <c r="F95" s="186">
        <v>0.1625809894204715</v>
      </c>
      <c r="G95" s="186">
        <v>0.11843731196008246</v>
      </c>
      <c r="H95" s="186">
        <v>0.22631750844684431</v>
      </c>
      <c r="I95" s="186">
        <v>0.21212565681183951</v>
      </c>
      <c r="J95" s="186">
        <v>0.19986422840273796</v>
      </c>
      <c r="K95" s="186">
        <v>0.19694234295490726</v>
      </c>
      <c r="L95" s="186">
        <v>0.16890829531947379</v>
      </c>
      <c r="M95" s="186">
        <v>0.19198436359358709</v>
      </c>
      <c r="N95" s="186">
        <v>0.17116343490197936</v>
      </c>
      <c r="O95" s="186">
        <v>0.17323600045164769</v>
      </c>
    </row>
    <row r="96" spans="1:15" customFormat="1" hidden="1" x14ac:dyDescent="0.25">
      <c r="A96" s="214" t="s">
        <v>6</v>
      </c>
      <c r="B96" s="186">
        <v>2.1021810485739598</v>
      </c>
      <c r="C96" s="186">
        <v>2.1454160617386058</v>
      </c>
      <c r="D96" s="186">
        <v>2.051538280540214</v>
      </c>
      <c r="E96" s="186">
        <v>2.1594095627743481</v>
      </c>
      <c r="F96" s="186">
        <v>2.190636213438713</v>
      </c>
      <c r="G96" s="186">
        <v>2.1548428421864374</v>
      </c>
      <c r="H96" s="186">
        <v>2.098797430626417</v>
      </c>
      <c r="I96" s="186">
        <v>2.2323118057011504</v>
      </c>
      <c r="J96" s="186">
        <v>1.4413295717574228</v>
      </c>
      <c r="K96" s="186">
        <v>1.55609572445357</v>
      </c>
      <c r="L96" s="186">
        <v>1.7340058717587419</v>
      </c>
      <c r="M96" s="186">
        <v>1.7357777198738582</v>
      </c>
      <c r="N96" s="186">
        <v>1.8330165513161234</v>
      </c>
      <c r="O96" s="186">
        <v>1.8172994348998706</v>
      </c>
    </row>
    <row r="97" spans="1:15" customFormat="1" hidden="1" x14ac:dyDescent="0.25">
      <c r="A97" s="215" t="s">
        <v>0</v>
      </c>
      <c r="B97" s="186">
        <v>0.51844813189599992</v>
      </c>
      <c r="C97" s="186">
        <v>0.41476251269280012</v>
      </c>
      <c r="D97" s="186">
        <v>0.46999668307850001</v>
      </c>
      <c r="E97" s="186">
        <v>0.55574127724034994</v>
      </c>
      <c r="F97" s="186">
        <v>0.59965106008860003</v>
      </c>
      <c r="G97" s="186">
        <v>0.37086329275729996</v>
      </c>
      <c r="H97" s="186">
        <v>0.49308350968375003</v>
      </c>
      <c r="I97" s="186">
        <v>0.55673612696065</v>
      </c>
      <c r="J97" s="186">
        <v>0.50783986565444994</v>
      </c>
      <c r="K97" s="186">
        <v>0.55639015372694989</v>
      </c>
      <c r="L97" s="186">
        <v>0.78767209141499994</v>
      </c>
      <c r="M97" s="186">
        <v>0.64315805556309991</v>
      </c>
      <c r="N97" s="186">
        <v>0.59115384351635003</v>
      </c>
      <c r="O97" s="186">
        <v>0.55496171440020003</v>
      </c>
    </row>
    <row r="98" spans="1:15" customFormat="1" hidden="1" x14ac:dyDescent="0.25">
      <c r="A98" s="215" t="s">
        <v>18</v>
      </c>
      <c r="B98" s="186">
        <v>0.53669059177464296</v>
      </c>
      <c r="C98" s="186">
        <v>0.49651917428286113</v>
      </c>
      <c r="D98" s="186">
        <v>0.49051794687970518</v>
      </c>
      <c r="E98" s="186">
        <v>0.55478494938354161</v>
      </c>
      <c r="F98" s="186">
        <v>0.52825376309638949</v>
      </c>
      <c r="G98" s="186">
        <v>0.48961726586946352</v>
      </c>
      <c r="H98" s="186">
        <v>0.47205958603281606</v>
      </c>
      <c r="I98" s="186">
        <v>0.43958542417605306</v>
      </c>
      <c r="J98" s="186">
        <v>0.45265538838325137</v>
      </c>
      <c r="K98" s="186">
        <v>0.44880374465178863</v>
      </c>
      <c r="L98" s="186">
        <v>0.38359736547709739</v>
      </c>
      <c r="M98" s="186">
        <v>0.40997349714002052</v>
      </c>
      <c r="N98" s="186">
        <v>0.41088530834683717</v>
      </c>
      <c r="O98" s="186">
        <v>0.4178219349719372</v>
      </c>
    </row>
    <row r="99" spans="1:15" s="181" customFormat="1" ht="9.9499999999999993" hidden="1" customHeight="1" x14ac:dyDescent="0.2">
      <c r="A99" s="177"/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80"/>
    </row>
    <row r="100" spans="1:15" hidden="1" x14ac:dyDescent="0.25"/>
    <row r="101" spans="1:15" hidden="1" x14ac:dyDescent="0.25"/>
    <row r="102" spans="1:15" hidden="1" x14ac:dyDescent="0.25"/>
    <row r="103" spans="1:15" hidden="1" x14ac:dyDescent="0.25"/>
    <row r="104" spans="1:15" hidden="1" x14ac:dyDescent="0.25"/>
    <row r="105" spans="1:15" hidden="1" x14ac:dyDescent="0.25"/>
    <row r="106" spans="1:15" hidden="1" x14ac:dyDescent="0.25"/>
    <row r="107" spans="1:15" hidden="1" x14ac:dyDescent="0.25"/>
    <row r="108" spans="1:15" hidden="1" x14ac:dyDescent="0.25"/>
    <row r="109" spans="1:15" hidden="1" x14ac:dyDescent="0.25"/>
    <row r="110" spans="1:15" hidden="1" x14ac:dyDescent="0.25"/>
    <row r="111" spans="1:15" hidden="1" x14ac:dyDescent="0.25"/>
    <row r="112" spans="1:15" hidden="1" x14ac:dyDescent="0.25"/>
    <row r="113" spans="1:15" hidden="1" x14ac:dyDescent="0.25"/>
    <row r="114" spans="1:15" hidden="1" x14ac:dyDescent="0.25"/>
    <row r="115" spans="1:15" hidden="1" x14ac:dyDescent="0.25"/>
    <row r="116" spans="1:15" hidden="1" x14ac:dyDescent="0.25"/>
    <row r="117" spans="1:15" hidden="1" x14ac:dyDescent="0.25"/>
    <row r="118" spans="1:15" hidden="1" x14ac:dyDescent="0.25"/>
    <row r="119" spans="1:15" hidden="1" x14ac:dyDescent="0.25"/>
    <row r="120" spans="1:15" hidden="1" x14ac:dyDescent="0.25"/>
    <row r="121" spans="1:15" hidden="1" x14ac:dyDescent="0.25"/>
    <row r="122" spans="1:15" hidden="1" x14ac:dyDescent="0.25"/>
    <row r="123" spans="1:15" hidden="1" x14ac:dyDescent="0.25"/>
    <row r="124" spans="1:15" hidden="1" x14ac:dyDescent="0.25"/>
    <row r="125" spans="1:15" hidden="1" x14ac:dyDescent="0.25"/>
    <row r="126" spans="1:15" hidden="1" x14ac:dyDescent="0.25">
      <c r="A126" s="155" t="s">
        <v>133</v>
      </c>
    </row>
    <row r="127" spans="1:15" hidden="1" x14ac:dyDescent="0.25">
      <c r="A127" s="156"/>
      <c r="B127" s="156">
        <v>2005</v>
      </c>
      <c r="C127" s="156">
        <v>2006</v>
      </c>
      <c r="D127" s="156">
        <v>2007</v>
      </c>
      <c r="E127" s="156">
        <v>2008</v>
      </c>
      <c r="F127" s="156">
        <v>2009</v>
      </c>
      <c r="G127" s="156">
        <v>2010</v>
      </c>
      <c r="H127" s="156">
        <v>2011</v>
      </c>
      <c r="I127" s="156">
        <v>2012</v>
      </c>
      <c r="J127" s="156">
        <v>2013</v>
      </c>
      <c r="K127" s="156">
        <v>2014</v>
      </c>
      <c r="L127" s="156">
        <v>2015</v>
      </c>
      <c r="M127" s="156">
        <v>2016</v>
      </c>
      <c r="N127" s="156">
        <v>2017</v>
      </c>
      <c r="O127" s="156">
        <v>2018</v>
      </c>
    </row>
    <row r="128" spans="1:15" hidden="1" x14ac:dyDescent="0.25">
      <c r="A128" s="156" t="s">
        <v>122</v>
      </c>
      <c r="B128" s="152">
        <v>20.071684587813618</v>
      </c>
      <c r="C128" s="152">
        <v>12.043010752688174</v>
      </c>
      <c r="D128" s="152">
        <v>20.071684587813618</v>
      </c>
      <c r="E128" s="152">
        <v>12.344086021505378</v>
      </c>
      <c r="F128" s="152">
        <v>23.082437275985662</v>
      </c>
      <c r="G128" s="152">
        <v>10.035842293906809</v>
      </c>
      <c r="H128" s="152">
        <v>9.0322580645161299</v>
      </c>
      <c r="I128" s="152">
        <v>9.0322580645161299</v>
      </c>
      <c r="J128" s="152">
        <v>10.035842293906809</v>
      </c>
      <c r="K128" s="152">
        <v>26.093189964157705</v>
      </c>
      <c r="L128" s="152">
        <v>11.440860215053764</v>
      </c>
      <c r="M128" s="152">
        <v>11.74193548387097</v>
      </c>
      <c r="N128" s="152">
        <v>8.9318996415770613</v>
      </c>
      <c r="O128" s="152">
        <v>9.1455530549304029</v>
      </c>
    </row>
    <row r="129" spans="1:15" hidden="1" x14ac:dyDescent="0.25">
      <c r="A129" s="157" t="s">
        <v>123</v>
      </c>
      <c r="B129" s="152">
        <v>11.670928938457532</v>
      </c>
      <c r="C129" s="152">
        <v>12.972021230172826</v>
      </c>
      <c r="D129" s="152">
        <v>12.614717692148965</v>
      </c>
      <c r="E129" s="152">
        <v>12.5</v>
      </c>
      <c r="F129" s="152">
        <v>16.8</v>
      </c>
      <c r="G129" s="152">
        <v>10</v>
      </c>
      <c r="H129" s="152">
        <v>9</v>
      </c>
      <c r="I129" s="152">
        <v>10</v>
      </c>
      <c r="J129" s="152">
        <v>8</v>
      </c>
      <c r="K129" s="152">
        <v>12.6</v>
      </c>
      <c r="L129" s="152">
        <v>35.799999999999997</v>
      </c>
      <c r="M129" s="152">
        <v>35</v>
      </c>
      <c r="N129" s="152">
        <v>45.1</v>
      </c>
      <c r="O129" s="152">
        <v>46.178803986710967</v>
      </c>
    </row>
    <row r="130" spans="1:15" hidden="1" x14ac:dyDescent="0.25">
      <c r="A130" s="156" t="s">
        <v>124</v>
      </c>
      <c r="B130" s="152">
        <v>47.150552911368422</v>
      </c>
      <c r="C130" s="152">
        <v>52.406965769898207</v>
      </c>
      <c r="D130" s="152">
        <v>50.963459476281805</v>
      </c>
      <c r="E130" s="152">
        <v>50.5</v>
      </c>
      <c r="F130" s="152">
        <v>54.5</v>
      </c>
      <c r="G130" s="152">
        <v>60</v>
      </c>
      <c r="H130" s="152">
        <v>62</v>
      </c>
      <c r="I130" s="152">
        <v>63</v>
      </c>
      <c r="J130" s="152">
        <v>61</v>
      </c>
      <c r="K130" s="152">
        <v>56.9</v>
      </c>
      <c r="L130" s="152">
        <v>56.1</v>
      </c>
      <c r="M130" s="152">
        <v>58.4</v>
      </c>
      <c r="N130" s="152">
        <v>51.3</v>
      </c>
      <c r="O130" s="152">
        <v>52.527109634551493</v>
      </c>
    </row>
    <row r="131" spans="1:15" hidden="1" x14ac:dyDescent="0.25">
      <c r="A131" s="156" t="s">
        <v>125</v>
      </c>
      <c r="B131" s="152">
        <v>7.3760270891051611</v>
      </c>
      <c r="C131" s="152">
        <v>8.1983174174692266</v>
      </c>
      <c r="D131" s="152">
        <v>7.9725015814381459</v>
      </c>
      <c r="E131" s="152">
        <v>7.9</v>
      </c>
      <c r="F131" s="152">
        <v>4.9000000000000004</v>
      </c>
      <c r="G131" s="152">
        <v>5</v>
      </c>
      <c r="H131" s="152">
        <v>5</v>
      </c>
      <c r="I131" s="152">
        <v>3</v>
      </c>
      <c r="J131" s="152">
        <v>5</v>
      </c>
      <c r="K131" s="152">
        <v>6</v>
      </c>
      <c r="L131" s="152">
        <v>5.8</v>
      </c>
      <c r="M131" s="152">
        <v>6.6</v>
      </c>
      <c r="N131" s="152">
        <v>6.2</v>
      </c>
      <c r="O131" s="152">
        <v>6.3483056478405322</v>
      </c>
    </row>
    <row r="132" spans="1:15" hidden="1" x14ac:dyDescent="0.25">
      <c r="A132" s="157" t="s">
        <v>139</v>
      </c>
      <c r="B132" s="152">
        <v>14.005114726149039</v>
      </c>
      <c r="C132" s="152">
        <v>15.566425476207391</v>
      </c>
      <c r="D132" s="152">
        <v>15.137661230578757</v>
      </c>
      <c r="E132" s="152">
        <v>15</v>
      </c>
      <c r="F132" s="152">
        <v>5.4</v>
      </c>
      <c r="G132" s="152">
        <v>20.2</v>
      </c>
      <c r="H132" s="152">
        <v>20</v>
      </c>
      <c r="I132" s="152">
        <v>20</v>
      </c>
      <c r="J132" s="152">
        <v>20</v>
      </c>
      <c r="K132" s="152">
        <v>16.8</v>
      </c>
      <c r="L132" s="152">
        <v>30.9</v>
      </c>
      <c r="M132" s="152">
        <v>31.5</v>
      </c>
      <c r="N132" s="152">
        <v>33.5</v>
      </c>
      <c r="O132" s="152">
        <v>34.301328903654486</v>
      </c>
    </row>
    <row r="133" spans="1:15" hidden="1" x14ac:dyDescent="0.25">
      <c r="A133" s="156" t="s">
        <v>126</v>
      </c>
      <c r="B133" s="152">
        <v>13.164807842580094</v>
      </c>
      <c r="C133" s="152">
        <v>14.632439947634944</v>
      </c>
      <c r="D133" s="152">
        <v>14.22940155674403</v>
      </c>
      <c r="E133" s="152">
        <v>14.1</v>
      </c>
      <c r="F133" s="152">
        <v>3.9</v>
      </c>
      <c r="G133" s="152">
        <v>5</v>
      </c>
      <c r="H133" s="152">
        <v>10</v>
      </c>
      <c r="I133" s="152">
        <v>5</v>
      </c>
      <c r="J133" s="152">
        <v>5</v>
      </c>
      <c r="K133" s="152">
        <v>4</v>
      </c>
      <c r="L133" s="152">
        <v>3.4</v>
      </c>
      <c r="M133" s="152">
        <v>2.9</v>
      </c>
      <c r="N133" s="152">
        <v>3.1</v>
      </c>
      <c r="O133" s="152">
        <v>3.1741528239202661</v>
      </c>
    </row>
    <row r="134" spans="1:15" hidden="1" x14ac:dyDescent="0.25">
      <c r="A134" s="156" t="s">
        <v>127</v>
      </c>
      <c r="B134" s="152">
        <v>2.8010229452298074</v>
      </c>
      <c r="C134" s="152">
        <v>3.1132850952414781</v>
      </c>
      <c r="D134" s="152">
        <v>3.0275322461157512</v>
      </c>
      <c r="E134" s="152">
        <v>3</v>
      </c>
      <c r="F134" s="152">
        <v>9.6999999999999993</v>
      </c>
      <c r="G134" s="152">
        <v>10</v>
      </c>
      <c r="H134" s="152">
        <v>10</v>
      </c>
      <c r="I134" s="152">
        <v>15</v>
      </c>
      <c r="J134" s="152">
        <v>15</v>
      </c>
      <c r="K134" s="152">
        <v>18.2</v>
      </c>
      <c r="L134" s="152">
        <v>5.4</v>
      </c>
      <c r="M134" s="152">
        <v>5.3</v>
      </c>
      <c r="N134" s="152">
        <v>3.1</v>
      </c>
      <c r="O134" s="152">
        <v>3.1741528239202661</v>
      </c>
    </row>
    <row r="135" spans="1:15" hidden="1" x14ac:dyDescent="0.25">
      <c r="A135" s="156" t="s">
        <v>128</v>
      </c>
      <c r="B135" s="152">
        <v>2.8010229452298074</v>
      </c>
      <c r="C135" s="152">
        <v>3.1132850952414781</v>
      </c>
      <c r="D135" s="152">
        <v>3.0275322461157512</v>
      </c>
      <c r="E135" s="152">
        <v>3</v>
      </c>
      <c r="F135" s="152">
        <v>16.2</v>
      </c>
      <c r="G135" s="152">
        <v>23</v>
      </c>
      <c r="H135" s="152">
        <v>22</v>
      </c>
      <c r="I135" s="152">
        <v>25</v>
      </c>
      <c r="J135" s="152">
        <v>31</v>
      </c>
      <c r="K135" s="152">
        <v>22.7</v>
      </c>
      <c r="L135" s="152">
        <v>19</v>
      </c>
      <c r="M135" s="152">
        <v>18.100000000000001</v>
      </c>
      <c r="N135" s="152">
        <v>20.8</v>
      </c>
      <c r="O135" s="152">
        <v>21.297541528239204</v>
      </c>
    </row>
    <row r="136" spans="1:15" hidden="1" x14ac:dyDescent="0.25">
      <c r="A136" s="154" t="s">
        <v>129</v>
      </c>
      <c r="B136" s="161">
        <v>119.04116198593347</v>
      </c>
      <c r="C136" s="161">
        <v>122.04575078455373</v>
      </c>
      <c r="D136" s="161">
        <v>127.04449061723682</v>
      </c>
      <c r="E136" s="161">
        <v>118.34408602150538</v>
      </c>
      <c r="F136" s="161">
        <v>134.48243727598569</v>
      </c>
      <c r="G136" s="161">
        <v>143.23584229390681</v>
      </c>
      <c r="H136" s="161">
        <v>147.03225806451613</v>
      </c>
      <c r="I136" s="161">
        <v>150.03225806451613</v>
      </c>
      <c r="J136" s="161">
        <v>155.0358422939068</v>
      </c>
      <c r="K136" s="161">
        <v>163.29318996415768</v>
      </c>
      <c r="L136" s="161">
        <v>167.84086021505377</v>
      </c>
      <c r="M136" s="161">
        <v>169.54193548387099</v>
      </c>
      <c r="N136" s="161">
        <v>172.03189964157707</v>
      </c>
      <c r="O136" s="161">
        <v>176.1469484037676</v>
      </c>
    </row>
    <row r="137" spans="1:15" hidden="1" x14ac:dyDescent="0.25">
      <c r="A137" s="154" t="s">
        <v>137</v>
      </c>
      <c r="B137" s="161">
        <f>B136-B129-B132</f>
        <v>93.365118321326889</v>
      </c>
      <c r="C137" s="161">
        <f t="shared" ref="C137:O137" si="49">C136-C129-C132</f>
        <v>93.507304078173519</v>
      </c>
      <c r="D137" s="161">
        <f t="shared" si="49"/>
        <v>99.292111694509103</v>
      </c>
      <c r="E137" s="161">
        <f t="shared" si="49"/>
        <v>90.844086021505376</v>
      </c>
      <c r="F137" s="161">
        <f t="shared" si="49"/>
        <v>112.28243727598569</v>
      </c>
      <c r="G137" s="161">
        <f t="shared" si="49"/>
        <v>113.03584229390681</v>
      </c>
      <c r="H137" s="161">
        <f t="shared" si="49"/>
        <v>118.03225806451613</v>
      </c>
      <c r="I137" s="161">
        <f t="shared" si="49"/>
        <v>120.03225806451613</v>
      </c>
      <c r="J137" s="161">
        <f t="shared" si="49"/>
        <v>127.0358422939068</v>
      </c>
      <c r="K137" s="161">
        <f t="shared" si="49"/>
        <v>133.89318996415767</v>
      </c>
      <c r="L137" s="161">
        <f t="shared" si="49"/>
        <v>101.14086021505378</v>
      </c>
      <c r="M137" s="161">
        <f t="shared" si="49"/>
        <v>103.04193548387099</v>
      </c>
      <c r="N137" s="161">
        <f t="shared" si="49"/>
        <v>93.431899641577075</v>
      </c>
      <c r="O137" s="161">
        <f t="shared" si="49"/>
        <v>95.666815513402156</v>
      </c>
    </row>
    <row r="138" spans="1:15" hidden="1" x14ac:dyDescent="0.25">
      <c r="A138" s="158" t="s">
        <v>130</v>
      </c>
    </row>
    <row r="139" spans="1:15" hidden="1" x14ac:dyDescent="0.25"/>
    <row r="140" spans="1:15" hidden="1" x14ac:dyDescent="0.25">
      <c r="A140" s="153" t="s">
        <v>131</v>
      </c>
    </row>
    <row r="141" spans="1:15" hidden="1" x14ac:dyDescent="0.25">
      <c r="A141" s="156"/>
      <c r="B141" s="156">
        <v>2005</v>
      </c>
      <c r="C141" s="156">
        <v>2006</v>
      </c>
      <c r="D141" s="156">
        <v>2007</v>
      </c>
      <c r="E141" s="156">
        <v>2008</v>
      </c>
      <c r="F141" s="156">
        <v>2009</v>
      </c>
      <c r="G141" s="156">
        <v>2010</v>
      </c>
      <c r="H141" s="156">
        <v>2011</v>
      </c>
      <c r="I141" s="156">
        <v>2012</v>
      </c>
      <c r="J141" s="156">
        <v>2013</v>
      </c>
      <c r="K141" s="156">
        <v>2014</v>
      </c>
      <c r="L141" s="156">
        <v>2015</v>
      </c>
      <c r="M141" s="156">
        <v>2016</v>
      </c>
      <c r="N141" s="156">
        <v>2017</v>
      </c>
      <c r="O141" s="156">
        <v>2018</v>
      </c>
    </row>
    <row r="142" spans="1:15" hidden="1" x14ac:dyDescent="0.25">
      <c r="A142" s="159" t="s">
        <v>138</v>
      </c>
      <c r="B142" s="156"/>
      <c r="C142" s="160">
        <f>(C137-$B137)/$B137</f>
        <v>1.5229001944524999E-3</v>
      </c>
      <c r="D142" s="160">
        <f t="shared" ref="D142:O142" si="50">(D137-$B137)/$B137</f>
        <v>6.3481881453668579E-2</v>
      </c>
      <c r="E142" s="160">
        <f t="shared" si="50"/>
        <v>-2.7001864777218918E-2</v>
      </c>
      <c r="F142" s="160">
        <f t="shared" si="50"/>
        <v>0.20261655846193702</v>
      </c>
      <c r="G142" s="160">
        <f t="shared" si="50"/>
        <v>0.21068600700403808</v>
      </c>
      <c r="H142" s="160">
        <f t="shared" si="50"/>
        <v>0.26420080846783073</v>
      </c>
      <c r="I142" s="160">
        <f t="shared" si="50"/>
        <v>0.28562208480699591</v>
      </c>
      <c r="J142" s="160">
        <f t="shared" si="50"/>
        <v>0.36063494137819441</v>
      </c>
      <c r="K142" s="160">
        <f t="shared" si="50"/>
        <v>0.43408151107728177</v>
      </c>
      <c r="L142" s="160">
        <f t="shared" si="50"/>
        <v>8.3283157923773735E-2</v>
      </c>
      <c r="M142" s="160">
        <f t="shared" si="50"/>
        <v>0.10364488726121684</v>
      </c>
      <c r="N142" s="160">
        <f t="shared" si="50"/>
        <v>7.1527055768676336E-4</v>
      </c>
      <c r="O142" s="160">
        <f t="shared" si="50"/>
        <v>2.4652645800262458E-2</v>
      </c>
    </row>
    <row r="143" spans="1:15" hidden="1" x14ac:dyDescent="0.25">
      <c r="A143" s="159" t="s">
        <v>132</v>
      </c>
      <c r="B143" s="156"/>
      <c r="C143" s="160">
        <f t="shared" ref="C143:O143" si="51">(C129-$B129)/$B129</f>
        <v>0.11148146806275139</v>
      </c>
      <c r="D143" s="160">
        <f t="shared" si="51"/>
        <v>8.086663526683821E-2</v>
      </c>
      <c r="E143" s="160">
        <f t="shared" si="51"/>
        <v>7.1037281257925355E-2</v>
      </c>
      <c r="F143" s="160">
        <f t="shared" si="51"/>
        <v>0.43947410601065173</v>
      </c>
      <c r="G143" s="160">
        <f t="shared" si="51"/>
        <v>-0.14317017499365972</v>
      </c>
      <c r="H143" s="160">
        <f t="shared" si="51"/>
        <v>-0.22885315749429375</v>
      </c>
      <c r="I143" s="160">
        <f t="shared" si="51"/>
        <v>-0.14317017499365972</v>
      </c>
      <c r="J143" s="160">
        <f t="shared" si="51"/>
        <v>-0.3145361399949278</v>
      </c>
      <c r="K143" s="160">
        <f t="shared" si="51"/>
        <v>7.960557950798873E-2</v>
      </c>
      <c r="L143" s="160">
        <f t="shared" si="51"/>
        <v>2.0674507735226979</v>
      </c>
      <c r="M143" s="160">
        <f t="shared" si="51"/>
        <v>1.998904387522191</v>
      </c>
      <c r="N143" s="160">
        <f t="shared" si="51"/>
        <v>2.8643025107785953</v>
      </c>
      <c r="O143" s="160">
        <f t="shared" si="51"/>
        <v>2.956737653893565</v>
      </c>
    </row>
    <row r="144" spans="1:15" hidden="1" x14ac:dyDescent="0.25">
      <c r="A144" s="159" t="s">
        <v>136</v>
      </c>
      <c r="B144" s="156"/>
      <c r="C144" s="160">
        <f>(C132-$B132)/$B132</f>
        <v>0.1114814680627513</v>
      </c>
      <c r="D144" s="160">
        <f t="shared" ref="D144:O144" si="52">(D132-$B132)/$B132</f>
        <v>8.086663526683821E-2</v>
      </c>
      <c r="E144" s="160">
        <f t="shared" si="52"/>
        <v>7.1037281257925355E-2</v>
      </c>
      <c r="F144" s="160">
        <f t="shared" si="52"/>
        <v>-0.6144265787471469</v>
      </c>
      <c r="G144" s="160">
        <f t="shared" si="52"/>
        <v>0.44233020542733942</v>
      </c>
      <c r="H144" s="160">
        <f t="shared" si="52"/>
        <v>0.42804970834390049</v>
      </c>
      <c r="I144" s="160">
        <f t="shared" si="52"/>
        <v>0.42804970834390049</v>
      </c>
      <c r="J144" s="160">
        <f t="shared" si="52"/>
        <v>0.42804970834390049</v>
      </c>
      <c r="K144" s="160">
        <f t="shared" si="52"/>
        <v>0.19956175500887643</v>
      </c>
      <c r="L144" s="160">
        <f t="shared" si="52"/>
        <v>1.2063367993913261</v>
      </c>
      <c r="M144" s="160">
        <f t="shared" si="52"/>
        <v>1.2491782906416433</v>
      </c>
      <c r="N144" s="160">
        <f t="shared" si="52"/>
        <v>1.3919832614760332</v>
      </c>
      <c r="O144" s="160">
        <f t="shared" si="52"/>
        <v>1.4492001368335996</v>
      </c>
    </row>
    <row r="145" spans="2:15" hidden="1" x14ac:dyDescent="0.25"/>
    <row r="146" spans="2:15" hidden="1" x14ac:dyDescent="0.25"/>
    <row r="147" spans="2:15" hidden="1" x14ac:dyDescent="0.25"/>
    <row r="148" spans="2:15" hidden="1" x14ac:dyDescent="0.25"/>
    <row r="149" spans="2:15" hidden="1" x14ac:dyDescent="0.25"/>
    <row r="150" spans="2:15" hidden="1" x14ac:dyDescent="0.25"/>
    <row r="151" spans="2:15" hidden="1" x14ac:dyDescent="0.25"/>
    <row r="152" spans="2:15" hidden="1" x14ac:dyDescent="0.25"/>
    <row r="153" spans="2:15" hidden="1" x14ac:dyDescent="0.25"/>
    <row r="154" spans="2:15" hidden="1" x14ac:dyDescent="0.25"/>
    <row r="155" spans="2:15" hidden="1" x14ac:dyDescent="0.25"/>
    <row r="156" spans="2:15" hidden="1" x14ac:dyDescent="0.25"/>
    <row r="157" spans="2:15" hidden="1" x14ac:dyDescent="0.25"/>
    <row r="158" spans="2:15" hidden="1" x14ac:dyDescent="0.25"/>
    <row r="160" spans="2:15" hidden="1" x14ac:dyDescent="0.25">
      <c r="B160" s="150">
        <v>37.307188433210413</v>
      </c>
      <c r="C160" s="150">
        <v>36.509403005352404</v>
      </c>
      <c r="D160" s="150">
        <v>36.062588252325732</v>
      </c>
      <c r="E160" s="150">
        <v>35.912938786944054</v>
      </c>
      <c r="F160" s="150">
        <v>36.468328406633411</v>
      </c>
      <c r="G160" s="150">
        <v>36.779440185273252</v>
      </c>
      <c r="H160" s="150">
        <v>36.649142766192853</v>
      </c>
      <c r="I160" s="150">
        <v>35.804404568770934</v>
      </c>
      <c r="J160" s="150">
        <v>34.744698852910766</v>
      </c>
      <c r="K160" s="150">
        <v>37.172516479604759</v>
      </c>
      <c r="L160" s="150">
        <v>38.924855923949224</v>
      </c>
      <c r="M160" s="150">
        <v>38.328828170342256</v>
      </c>
      <c r="N160" s="150">
        <v>39.36309309120557</v>
      </c>
      <c r="O160" s="150">
        <v>38.88995713174365</v>
      </c>
    </row>
    <row r="161" spans="2:15" hidden="1" x14ac:dyDescent="0.25">
      <c r="B161" s="150" t="b">
        <f>B160=B6</f>
        <v>1</v>
      </c>
      <c r="C161" s="150" t="b">
        <f t="shared" ref="C161:O161" si="53">C160=C6</f>
        <v>1</v>
      </c>
      <c r="D161" s="150" t="b">
        <f t="shared" si="53"/>
        <v>1</v>
      </c>
      <c r="E161" s="150" t="b">
        <f t="shared" si="53"/>
        <v>1</v>
      </c>
      <c r="F161" s="150" t="b">
        <f t="shared" si="53"/>
        <v>1</v>
      </c>
      <c r="G161" s="150" t="b">
        <f t="shared" si="53"/>
        <v>1</v>
      </c>
      <c r="H161" s="150" t="b">
        <f t="shared" si="53"/>
        <v>1</v>
      </c>
      <c r="I161" s="150" t="b">
        <f t="shared" si="53"/>
        <v>1</v>
      </c>
      <c r="J161" s="150" t="b">
        <f t="shared" si="53"/>
        <v>1</v>
      </c>
      <c r="K161" s="150" t="b">
        <f t="shared" si="53"/>
        <v>1</v>
      </c>
      <c r="L161" s="150" t="b">
        <f t="shared" si="53"/>
        <v>1</v>
      </c>
      <c r="M161" s="150" t="b">
        <f t="shared" si="53"/>
        <v>1</v>
      </c>
      <c r="N161" s="150" t="b">
        <f t="shared" si="53"/>
        <v>1</v>
      </c>
      <c r="O161" s="150" t="b">
        <f t="shared" si="53"/>
        <v>1</v>
      </c>
    </row>
  </sheetData>
  <mergeCells count="1">
    <mergeCell ref="B11:O11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8</vt:i4>
      </vt:variant>
    </vt:vector>
  </HeadingPairs>
  <TitlesOfParts>
    <vt:vector size="8" baseType="lpstr">
      <vt:lpstr>Santrauka</vt:lpstr>
      <vt:lpstr>pagalbinis</vt:lpstr>
      <vt:lpstr>Grafikai</vt:lpstr>
      <vt:lpstr>NOx</vt:lpstr>
      <vt:lpstr>NMLOJ</vt:lpstr>
      <vt:lpstr>SOx</vt:lpstr>
      <vt:lpstr>PM25</vt:lpstr>
      <vt:lpstr>NH3-pakeistas</vt:lpstr>
    </vt:vector>
  </TitlesOfParts>
  <Company>UAB Penki kontinentai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Steigvilė</dc:creator>
  <cp:lastModifiedBy>Vilma Bimbaitė</cp:lastModifiedBy>
  <dcterms:created xsi:type="dcterms:W3CDTF">2017-02-16T09:43:55Z</dcterms:created>
  <dcterms:modified xsi:type="dcterms:W3CDTF">2020-08-27T08:49:14Z</dcterms:modified>
</cp:coreProperties>
</file>